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Laporan Tahunan 2019\"/>
    </mc:Choice>
  </mc:AlternateContent>
  <bookViews>
    <workbookView xWindow="0" yWindow="0" windowWidth="28800" windowHeight="12330"/>
  </bookViews>
  <sheets>
    <sheet name="Pembangunan Gedung" sheetId="4" r:id="rId1"/>
    <sheet name="Cleaning Services" sheetId="12" state="hidden" r:id="rId2"/>
    <sheet name="Laporan Akhir Tahun Rehab " sheetId="16" state="hidden" r:id="rId3"/>
  </sheets>
  <definedNames>
    <definedName name="_xlnm.Print_Area" localSheetId="1">'Cleaning Services'!$A$1:$AJ$34</definedName>
    <definedName name="_xlnm.Print_Area" localSheetId="2">'Laporan Akhir Tahun Rehab '!$B$2:$S$128</definedName>
    <definedName name="_xlnm.Print_Area" localSheetId="0">'Pembangunan Gedung'!$A$1:$F$32</definedName>
    <definedName name="_xlnm.Print_Titles" localSheetId="2">'Laporan Akhir Tahun Rehab '!$2:$3</definedName>
    <definedName name="_xlnm.Print_Titles" localSheetId="0">'Pembangunan Gedung'!$5:$5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4" l="1"/>
  <c r="D31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H120" i="16" l="1"/>
  <c r="J120" i="16"/>
  <c r="Q82" i="16" l="1"/>
  <c r="R82" i="16" s="1"/>
  <c r="Q120" i="16"/>
  <c r="R120" i="16" l="1"/>
  <c r="J65" i="16" l="1"/>
  <c r="J62" i="16"/>
  <c r="J58" i="16"/>
  <c r="J54" i="16"/>
  <c r="J46" i="16"/>
  <c r="J29" i="16"/>
  <c r="J24" i="16"/>
  <c r="H20" i="16" l="1"/>
  <c r="R20" i="16"/>
  <c r="Q20" i="16"/>
  <c r="J79" i="16" l="1"/>
  <c r="H79" i="16"/>
  <c r="Q78" i="16"/>
  <c r="Q79" i="16" s="1"/>
  <c r="Q45" i="16"/>
  <c r="R45" i="16" s="1"/>
  <c r="R78" i="16" l="1"/>
  <c r="R79" i="16" s="1"/>
  <c r="J76" i="16" l="1"/>
  <c r="H76" i="16"/>
  <c r="R75" i="16"/>
  <c r="R76" i="16" s="1"/>
  <c r="J73" i="16"/>
  <c r="H73" i="16"/>
  <c r="R72" i="16"/>
  <c r="R71" i="16"/>
  <c r="J68" i="16"/>
  <c r="H68" i="16"/>
  <c r="N67" i="16"/>
  <c r="Q67" i="16" s="1"/>
  <c r="Q68" i="16" s="1"/>
  <c r="H65" i="16"/>
  <c r="Q64" i="16"/>
  <c r="Q65" i="16" s="1"/>
  <c r="H62" i="16"/>
  <c r="N61" i="16"/>
  <c r="Q61" i="16" s="1"/>
  <c r="R61" i="16" s="1"/>
  <c r="Q60" i="16"/>
  <c r="Q62" i="16" s="1"/>
  <c r="H58" i="16"/>
  <c r="N56" i="16"/>
  <c r="M56" i="16"/>
  <c r="R55" i="16"/>
  <c r="H54" i="16"/>
  <c r="Q53" i="16"/>
  <c r="R53" i="16" s="1"/>
  <c r="Q52" i="16"/>
  <c r="R52" i="16" s="1"/>
  <c r="Q51" i="16"/>
  <c r="R50" i="16"/>
  <c r="Q49" i="16"/>
  <c r="R49" i="16" s="1"/>
  <c r="Q48" i="16"/>
  <c r="H46" i="16"/>
  <c r="R44" i="16"/>
  <c r="N44" i="16"/>
  <c r="N43" i="16"/>
  <c r="Q43" i="16" s="1"/>
  <c r="N42" i="16"/>
  <c r="R42" i="16" s="1"/>
  <c r="N41" i="16"/>
  <c r="Q41" i="16" s="1"/>
  <c r="N40" i="16"/>
  <c r="R40" i="16" s="1"/>
  <c r="N39" i="16"/>
  <c r="Q39" i="16" s="1"/>
  <c r="N38" i="16"/>
  <c r="Q38" i="16" s="1"/>
  <c r="N37" i="16"/>
  <c r="Q37" i="16" s="1"/>
  <c r="N36" i="16"/>
  <c r="R36" i="16" s="1"/>
  <c r="R35" i="16"/>
  <c r="R34" i="16"/>
  <c r="Q34" i="16"/>
  <c r="Q33" i="16"/>
  <c r="R33" i="16" s="1"/>
  <c r="B33" i="16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Q32" i="16"/>
  <c r="R32" i="16" s="1"/>
  <c r="H29" i="16"/>
  <c r="R28" i="16"/>
  <c r="U27" i="16"/>
  <c r="N27" i="16"/>
  <c r="M27" i="16"/>
  <c r="U26" i="16"/>
  <c r="N26" i="16"/>
  <c r="Q26" i="16" s="1"/>
  <c r="H24" i="16"/>
  <c r="N23" i="16"/>
  <c r="M23" i="16"/>
  <c r="N22" i="16"/>
  <c r="Q22" i="16" s="1"/>
  <c r="R73" i="16" l="1"/>
  <c r="R37" i="16"/>
  <c r="R39" i="16"/>
  <c r="Q56" i="16"/>
  <c r="Q58" i="16" s="1"/>
  <c r="R41" i="16"/>
  <c r="Q54" i="16"/>
  <c r="R26" i="16"/>
  <c r="R48" i="16"/>
  <c r="R54" i="16" s="1"/>
  <c r="R60" i="16"/>
  <c r="R62" i="16" s="1"/>
  <c r="Q23" i="16"/>
  <c r="R23" i="16" s="1"/>
  <c r="R43" i="16"/>
  <c r="Q27" i="16"/>
  <c r="R27" i="16" s="1"/>
  <c r="R22" i="16"/>
  <c r="Q36" i="16"/>
  <c r="Q40" i="16"/>
  <c r="Q42" i="16"/>
  <c r="R38" i="16"/>
  <c r="R64" i="16"/>
  <c r="R65" i="16" s="1"/>
  <c r="R56" i="16" l="1"/>
  <c r="R58" i="16" s="1"/>
  <c r="R46" i="16"/>
  <c r="R29" i="16"/>
  <c r="Q46" i="16"/>
  <c r="Q24" i="16"/>
  <c r="R24" i="16"/>
  <c r="Q29" i="16"/>
  <c r="R20" i="12" l="1"/>
  <c r="J24" i="12" l="1"/>
  <c r="H24" i="12"/>
  <c r="M23" i="12"/>
  <c r="Q23" i="12" s="1"/>
  <c r="R24" i="12" l="1"/>
  <c r="M22" i="12"/>
  <c r="Q22" i="12" s="1"/>
  <c r="Q24" i="12" s="1"/>
  <c r="J20" i="12"/>
  <c r="M19" i="12"/>
  <c r="Q19" i="12" s="1"/>
  <c r="M18" i="12"/>
  <c r="Q18" i="12" s="1"/>
  <c r="M17" i="12"/>
  <c r="Q17" i="12" s="1"/>
  <c r="M16" i="12"/>
  <c r="Q16" i="12" s="1"/>
  <c r="M15" i="12"/>
  <c r="Q15" i="12" s="1"/>
  <c r="M14" i="12"/>
  <c r="Q14" i="12" s="1"/>
  <c r="M13" i="12"/>
  <c r="Q13" i="12" s="1"/>
  <c r="O12" i="12"/>
  <c r="N12" i="12"/>
  <c r="M12" i="12"/>
  <c r="H20" i="12"/>
  <c r="U20" i="12" s="1"/>
  <c r="Q12" i="12" l="1"/>
  <c r="Q20" i="12" s="1"/>
  <c r="U17" i="12"/>
  <c r="U16" i="12"/>
  <c r="J20" i="16" l="1"/>
</calcChain>
</file>

<file path=xl/sharedStrings.xml><?xml version="1.0" encoding="utf-8"?>
<sst xmlns="http://schemas.openxmlformats.org/spreadsheetml/2006/main" count="384" uniqueCount="264">
  <si>
    <t>NO.</t>
  </si>
  <si>
    <t>NAMA PAKET</t>
  </si>
  <si>
    <t>JUMLAH PAGU (Rp)</t>
  </si>
  <si>
    <t>NAMA PENYEDIA</t>
  </si>
  <si>
    <t>TGL MULAI KERJA</t>
  </si>
  <si>
    <t>TGL BERAKHIR KONTRAK</t>
  </si>
  <si>
    <t>SUMBER DANA</t>
  </si>
  <si>
    <t>Gedung FIP dan Gedung Perpustakaan</t>
  </si>
  <si>
    <t>Gedung FPIPS, Gedung FPBS dan Gedung FPSD</t>
  </si>
  <si>
    <t>Pengadaan Langsung</t>
  </si>
  <si>
    <t>CV. AZZAM JAYA TEKNIK</t>
  </si>
  <si>
    <t>PAGU ANGGARAN SESUAI RKAT (Rp)</t>
  </si>
  <si>
    <t>METODE PEMILIHAN</t>
  </si>
  <si>
    <t>Perbaikan LIFT (Elevator) Gedung DM dan Gedung DF</t>
  </si>
  <si>
    <t>CV. CITRA GRAHA</t>
  </si>
  <si>
    <t>CV. ANIMA KARYA</t>
  </si>
  <si>
    <t>Pek. Rehabilitasi Kolam Renang Universitas Pendidikan Indonesia (Tahap 2)</t>
  </si>
  <si>
    <t>Pek. Rehabilitasi Lapangan Softball Universitas Pendidikan Indonesia (Tahap 2)</t>
  </si>
  <si>
    <t>Pek.Rehabilitasi Gedung Sporthall Universitas Pendidikan Indonesia Untuk Venue Sepaktakraw (Tahap 2)</t>
  </si>
  <si>
    <t>Pek. Pengawasan Rehabilitasi Kolam Renang Universitas Pendidikan Indonesia (Tahap 2)</t>
  </si>
  <si>
    <t>Pek. Pengawasan Rehabilitasi Lapangan Softball Universitas Pendidikan Indonesia (Tahap 2)</t>
  </si>
  <si>
    <t>Pek. Pengawasan Rehabilitasi Gedung Sporthall Universitas Pendidikan Indonesia Untuk Venue Sepaktakraw (Tahap 2)</t>
  </si>
  <si>
    <t>Pek. Pengawasan Berkala Rehabilitasi Lapangan Softball Universitas Pendidikan Indonesia (Tahap 2)</t>
  </si>
  <si>
    <t>Pek. Pengawasan Berkala Rehabilitasi Kolam Renang Universitas Pendidikan Indonesia (Tahap 2)</t>
  </si>
  <si>
    <t>Pek. Pengawasan Berkala Rehabilitasi Gedung Sporthall Universitas Pendidikan Indonesia Untuk Venue Sepaktakraw (Tahap 2)</t>
  </si>
  <si>
    <t>Seleksi Sederhana</t>
  </si>
  <si>
    <t>Pemilihan Langsung</t>
  </si>
  <si>
    <t xml:space="preserve">PROGRES KEGIATAN PELELANGAN PEKERJAAN PEMBANGUNAN GEDUNG </t>
  </si>
  <si>
    <t>UNIVERSITAS PENDIDIKAN INDONESIA TAHUN ANGGARAN 2016</t>
  </si>
  <si>
    <t>-</t>
  </si>
  <si>
    <t>Kepala Sub Bagian Pengadaan Barang dan Jasa</t>
  </si>
  <si>
    <t>Bidang Konstruksi,</t>
  </si>
  <si>
    <t>Aji Ahmad Fauzi, ST.</t>
  </si>
  <si>
    <t>NIP. 19821006 200501 1 002</t>
  </si>
  <si>
    <t>Mengetahui,</t>
  </si>
  <si>
    <t>Kepala Bagian Pengadaan Barang dan Jasa/ULP</t>
  </si>
  <si>
    <t>Drs. Rohman, M.M.Pd.</t>
  </si>
  <si>
    <t>NIP. 19630413 198703 1 003</t>
  </si>
  <si>
    <t xml:space="preserve">UNIVERSITAS PENDIDIKAN INDONESIA </t>
  </si>
  <si>
    <t xml:space="preserve"> TAHUN ANGGARAN 2016</t>
  </si>
  <si>
    <t>Pengadaan Jasa Konsultansi Pengawasan Pekerjaan Tahap II Renovasi Pengembangan Gedung Gymnasium Universitas Pendidikan Indonesia untuk Venue Pertandingan Hoki sebagai Persiapan PON XIX 2016</t>
  </si>
  <si>
    <t>Pengadaan Jasa Pekerjaan Pelaksanaan Tahap II Renovasi Pengembangan Gedung Gymnasium Universitas Pendidikan Indonesia untuk Venue Pertandingan Hoki sebagai Persiapan PON XIX 2016</t>
  </si>
  <si>
    <t>Lelang Umum</t>
  </si>
  <si>
    <t>Penunjukan Langsung</t>
  </si>
  <si>
    <t>Bandung, 4 Mei 2016</t>
  </si>
  <si>
    <t xml:space="preserve"> </t>
  </si>
  <si>
    <t>835.669.382</t>
  </si>
  <si>
    <t xml:space="preserve"> 39,013,554.00 
</t>
  </si>
  <si>
    <t>CV. Deka Karya Madani</t>
  </si>
  <si>
    <t>Bandung, 25 Juli 2016</t>
  </si>
  <si>
    <t>2</t>
  </si>
  <si>
    <t>3</t>
  </si>
  <si>
    <t>4</t>
  </si>
  <si>
    <t>5</t>
  </si>
  <si>
    <t>6</t>
  </si>
  <si>
    <t>7</t>
  </si>
  <si>
    <t>8</t>
  </si>
  <si>
    <t>NILAI KONTAK ADDENDUM(Rp)</t>
  </si>
  <si>
    <t>JUMLAH</t>
  </si>
  <si>
    <t>Pejabat Pembuat Komitmen,</t>
  </si>
  <si>
    <t>Drs. H. Adang Fauzi,M.M.Pd.</t>
  </si>
  <si>
    <t>NIP 195908221985111001</t>
  </si>
  <si>
    <t>1</t>
  </si>
  <si>
    <t>PEMBAYARAN</t>
  </si>
  <si>
    <t>NILAI KONTRAK (Rp)</t>
  </si>
  <si>
    <t>UANG MUKA KERJA (Rp)</t>
  </si>
  <si>
    <t>ANGSURAN KE-1 (Rp)</t>
  </si>
  <si>
    <t>ANGSURAN KE-2 (Rp)</t>
  </si>
  <si>
    <t>ANGSURAN KE-3 (Rp)</t>
  </si>
  <si>
    <t>JUMLAH (Rp)</t>
  </si>
  <si>
    <t>SISA PEMBAYARAN (Rp)</t>
  </si>
  <si>
    <t>PERIODE BULAN JANUARI S/D. DESEMBER 2016</t>
  </si>
  <si>
    <t>I.</t>
  </si>
  <si>
    <t>II.</t>
  </si>
  <si>
    <t>Bandung, 15 Nopember 2016</t>
  </si>
  <si>
    <t>PEMELIHARAAN DAN PERBAIKAN LIFT (ELEVATOR) (NON PNBP)</t>
  </si>
  <si>
    <t>III.</t>
  </si>
  <si>
    <t>PENATAAN SARANA PARKIR MOTOR (NON PNBP)</t>
  </si>
  <si>
    <t>. CV. CITRA GRAHA</t>
  </si>
  <si>
    <t>CV. BINA RAYA</t>
  </si>
  <si>
    <t>IV.</t>
  </si>
  <si>
    <t>REHABILITASI MASJID AL-FURQON (NON PNBP)</t>
  </si>
  <si>
    <t>CV. INTAN</t>
  </si>
  <si>
    <t>PT. Manglayang Bersemi</t>
  </si>
  <si>
    <t>PT. Sinda Pratama Mandiri</t>
  </si>
  <si>
    <t>PT. Putri Arsanti Mandiri</t>
  </si>
  <si>
    <t>PT. Bina Bakala</t>
  </si>
  <si>
    <t xml:space="preserve">PT. Cahaya Bandung </t>
  </si>
  <si>
    <t>Promonusa</t>
  </si>
  <si>
    <t xml:space="preserve">PT. Andya Kharisma </t>
  </si>
  <si>
    <t>Persada</t>
  </si>
  <si>
    <t>V.</t>
  </si>
  <si>
    <t>REHABILITASI/PEMELIHARAAN GEDUNG DAN PRASARANA PENDIDIKAN (NON PNBP)</t>
  </si>
  <si>
    <t>CV. Dian &amp; Co.</t>
  </si>
  <si>
    <t>CV. Gelora Karya Panikel</t>
  </si>
  <si>
    <t>CV. Tata Sarana Karya</t>
  </si>
  <si>
    <t>PAGU ANGGARAN</t>
  </si>
  <si>
    <t>CV. Cipta Manca Sarana</t>
  </si>
  <si>
    <t>CV. Aneka Bangunan</t>
  </si>
  <si>
    <t>CV. Bina Arya Sejahtera</t>
  </si>
  <si>
    <t>CV. Dian Graha Kontraktor</t>
  </si>
  <si>
    <t>CV. Luthfi Putra</t>
  </si>
  <si>
    <t>CV. Intan Permata</t>
  </si>
  <si>
    <t>CV. YDP Usaha Perdana</t>
  </si>
  <si>
    <t>VI.</t>
  </si>
  <si>
    <t>BIAYA PENDUKUNG KEGIATAN REHABILITASI DANA BPPTN BH DAN HIBAH PON</t>
  </si>
  <si>
    <t>CV. Cipta Nusa Endah</t>
  </si>
  <si>
    <t>CV. Citra Graha</t>
  </si>
  <si>
    <t>CV. Pratama Prima</t>
  </si>
  <si>
    <t>CV. Anima Karya</t>
  </si>
  <si>
    <t xml:space="preserve">REAHABILITASI GEDUNG UNIVERSITY CENTRE DAN TIK </t>
  </si>
  <si>
    <t>VII.</t>
  </si>
  <si>
    <t>CV. Tatar Wangun Sembada</t>
  </si>
  <si>
    <t>VIII.</t>
  </si>
  <si>
    <t>PEMELIHARAAN GEDUNG SPs (RKAT SPs)</t>
  </si>
  <si>
    <t>PT. Winaguna Sarana Teknik</t>
  </si>
  <si>
    <t xml:space="preserve">CV. Rekacipta Adhi Yasa </t>
  </si>
  <si>
    <t>IX.</t>
  </si>
  <si>
    <t>REHABILITASI/PEMELIHARAAN GEDUNG DAN PRASARANA PENDIDIKAN (BPPTN)</t>
  </si>
  <si>
    <t>CV. Nugraha</t>
  </si>
  <si>
    <t>X.</t>
  </si>
  <si>
    <t>REHABILITASI PAGAR RUMAH JABATAN (BPPTN BH)</t>
  </si>
  <si>
    <t>CV. Bina Raya</t>
  </si>
  <si>
    <t>XI.</t>
  </si>
  <si>
    <t>PENATAAN TAMAN DAN PENGHIJAUAN KAMPUS PUSAT DAN DAERAH ( BPPTN BH)</t>
  </si>
  <si>
    <t>CV. Magura</t>
  </si>
  <si>
    <t>XII.</t>
  </si>
  <si>
    <t>PEMBUATAN SARANA PRASARANA UNTUK PENDUKUNG AKREDITASI UPI</t>
  </si>
  <si>
    <t>ANGSURAN KE-1 (Januari - Maret) (Rp)</t>
  </si>
  <si>
    <t>ANGSURAN KE-2 (April - Juni)          (Rp)</t>
  </si>
  <si>
    <t>ANGSURAN KE-3 (Juli -September) (Rp)</t>
  </si>
  <si>
    <t>ANGSURAN KE-4 (Oktober-Desember) (Rp)</t>
  </si>
  <si>
    <t>CV. Purba Gebang</t>
  </si>
  <si>
    <t xml:space="preserve">PEMELIHARAAN DAN PERAWATAN  PERALATAN KANTOR </t>
  </si>
  <si>
    <t>Penggantian Cubicle Gardu FPMIPA UPI /5153/UN40.M1.3/PL/2016 - 11/11/2016 - 10HK</t>
  </si>
  <si>
    <t>PT. Mandiri Cipta Perkasa Utama</t>
  </si>
  <si>
    <t>KETERLAKSANAAN FISIK (%)</t>
  </si>
  <si>
    <t xml:space="preserve">PEK. PENGADAAN JASA TENAGA KEBERSIHAN/CLEANING SERVICES GEDUNG UPI </t>
  </si>
  <si>
    <t>NON PNBP</t>
  </si>
  <si>
    <t xml:space="preserve">Gedung FPMIPA, Gedung FPOK dan Gedung Sporthall </t>
  </si>
  <si>
    <t xml:space="preserve">Gedung FPEB, Gedung SPs, dan Gedung Poliklinik </t>
  </si>
  <si>
    <t xml:space="preserve">Gedung FPTK </t>
  </si>
  <si>
    <t xml:space="preserve">Gedung Asrama Putra, Gedung Asrama Putri, Gedung Rusunawa dan Gedung Dormitory (male/famale) </t>
  </si>
  <si>
    <t>Gedung Partere, Taman Isola Heritage, Gedung ITC dan Gedung Museum</t>
  </si>
  <si>
    <t xml:space="preserve">Gedung UC, Gedung LPPM dan Gedung Pusat Administrasi </t>
  </si>
  <si>
    <t xml:space="preserve">Pemeliharaan LIFT (Elevator) Universitas Pendidikan Indonesia </t>
  </si>
  <si>
    <t>Perbaikan LIFT (Elevator) di Gedung UPI</t>
  </si>
  <si>
    <t xml:space="preserve">Pek. Perencanaan Penataan Sarana Parkir Motor Sebelah Timur Rumah Jabatan Rektor UPI </t>
  </si>
  <si>
    <t xml:space="preserve">Pek. Penataan Sarana Parkir Motor Sebelah Timur Rumah Jabatan Rektor UPI </t>
  </si>
  <si>
    <t xml:space="preserve">Pek. Perencanaan Rehabilitasi Gedung Islamic Tutorial Centre Universitas Pendidikan Indonesia </t>
  </si>
  <si>
    <t xml:space="preserve">Pek. Rehabilitasi Gedung Islamic Tutorial Centre Universitas Pendidikan Indonesia </t>
  </si>
  <si>
    <t xml:space="preserve">Pek. Pengawasan Rehabilitasi Gedung Islamic Tutorial Centre Universitas Pendidikan Indonesia </t>
  </si>
  <si>
    <t xml:space="preserve">Pek. Rehabilitasi Pagar/Benteng, Gedung Kelas dan Prasarana UPI Kampus Purwakarta </t>
  </si>
  <si>
    <t xml:space="preserve">Pek. Pengawasan Rehabilitasi Pagar/Benteng, Gedung Kelas dan Prasarana UPI Kampus Purwakarta </t>
  </si>
  <si>
    <t>Pek. Rehabilitasi Pagar/Benteng, Gedung Administrasi dan Prasarana UPI Kampus Cibiru</t>
  </si>
  <si>
    <t xml:space="preserve">Pek. Pengawasan Rehabilitasi Pagar/Benteng, Gedung Administrasi dan Prasarana UPI Kampus Cibiru </t>
  </si>
  <si>
    <t xml:space="preserve">Pek. Penataan Ruangan di Lingkungan Biro Sarana dan Prasarana, Biro Kepegawaian dan Direktorat Akademik/Kemahasiswaan </t>
  </si>
  <si>
    <t>Pek. Pemasangan Sekatan di Gedung FPSD (Ex. Gedung FPEB) Universitas Pendidikan Indonesia</t>
  </si>
  <si>
    <t xml:space="preserve">Pek. Perbaikan/Pemeliharaan Gedung, Sarana dan Prasarana Universitas Pendidikan Indonesia </t>
  </si>
  <si>
    <t xml:space="preserve">Pek. Perbaikan/Pemeliharaan KM/WC dan Atap Gedung Rusunawa UPI </t>
  </si>
  <si>
    <t xml:space="preserve">Pek. Perbaikan/Pemeliharaan Gedung Administrasi dan Ruang Kelas UPI Kampus Sumedang </t>
  </si>
  <si>
    <t xml:space="preserve">Pek. Perbaikan/Pemeliharaan Gedung Partere Bumi Siliwangi UPI </t>
  </si>
  <si>
    <t xml:space="preserve">Pek. Pemasangan Kabel Jaringan Listrik dari Gedung Gymnasium ke Kolam Renang UPI </t>
  </si>
  <si>
    <t xml:space="preserve">Pe. Penataan Ruang Microteaching P2JK Gedung University Centre UPI </t>
  </si>
  <si>
    <t xml:space="preserve">Pek. Perbaikan Balai Pertemuan, Kontor UPT Kebudayaan, Kantor UPT Sekurity dan Sarana Prasarana lainnya di Lingkungan UPI </t>
  </si>
  <si>
    <t xml:space="preserve">Pek. Perencanaan Rehabilitasi Gedung University Centre UPI </t>
  </si>
  <si>
    <t xml:space="preserve">Pek. Perencanaan Rehabilitasi Gedung Aula dan Gedung Administrasi UPI Kampus Tasikmalaya </t>
  </si>
  <si>
    <t xml:space="preserve">Pek. Pengawasan Rehabilitasi Gedung Aula dan Gedung Administrasi UPI Kampus Tasikmalaya </t>
  </si>
  <si>
    <t xml:space="preserve">Pek. Perencanaan Penataan Lahan ex. Gedung Administrasi (kantor) untuk Area Parkir dan Taman UPI Kampus Purwakarta </t>
  </si>
  <si>
    <t xml:space="preserve">Pek. Perencanaan Rehabilitasi Pagar/Benteng, Gedung Kelas dan Prasarana UPI Kampus Purwakarta </t>
  </si>
  <si>
    <t xml:space="preserve">Pek. Perencanaan Rehabilitasi Pagar/Benteng, Gedung Administrasi dan Prasarana UPI Kampus Cibiru </t>
  </si>
  <si>
    <t xml:space="preserve">Pek. Rehabilitasi Gedung University Centre UPI </t>
  </si>
  <si>
    <t xml:space="preserve">Pek. Perencanaan Pengecatan Exterior dan Perbaikan Bocoran Gedung Sekolah Pascasarjana Universitas Pendidikan Indonesia </t>
  </si>
  <si>
    <t>Pek. Pengecatan Exterior dan Perbaikan Bocoran Gedung Sekolah Pascasarjana Universitas Pendidikan Indonesia</t>
  </si>
  <si>
    <t>Pek. Rehabilitasi Gedung Administrasi UPI Kampus Tasikmalaya</t>
  </si>
  <si>
    <t>Pek. Rehabilitasi Pagar Rumah Jabatan Rektor UPI</t>
  </si>
  <si>
    <t xml:space="preserve">Pek. Penataan Taman Kampus UPI </t>
  </si>
  <si>
    <t xml:space="preserve">Pek. Penataan Taman UPI Kampus Tasikmalaya </t>
  </si>
  <si>
    <t>XIII.</t>
  </si>
  <si>
    <t>XIV.</t>
  </si>
  <si>
    <t>Pek. Pemeliharaan Ruangan Direktorat TIK</t>
  </si>
  <si>
    <t>Perbaikan Gedung PKM, Gedung FPTK, Gedung FPMIPA B, Atap Gedung University Centre, Dinding Lapang Tenis Indoor, Pasang Plang Nama Biro Kepegawaian dan Sarana Prasarana Lainnya di Lingkungan Universitas Pendidikan Indonesia</t>
  </si>
  <si>
    <t>Pek. Perencanaan Rehabilitasi Gedung Tenis Indoor dan Stadion UPI</t>
  </si>
  <si>
    <t>(Non PNBP/Kerja Sama/Block Grand)</t>
  </si>
  <si>
    <t>PEKERJAAN REHABILITASI VENUES UNTUK PON XIX DAN PEPARNAS TAHUN 2016</t>
  </si>
  <si>
    <t>Pek. Rehabilitasi Gedung tenis Indoor di Kampus UPI</t>
  </si>
  <si>
    <t xml:space="preserve">Pek. Pemasangan Mesin Pompa Air dan Perbaikan Toilet pada Gedung Gymnasium UPI untuk venue pertandingan Hoki Indoor Untuk Persiapan PON XIX Tahun 2016 </t>
  </si>
  <si>
    <t>NILAI KONTRAK + ADDENDUM (Rp)</t>
  </si>
  <si>
    <t>RKAT SPs</t>
  </si>
  <si>
    <t>BPPTN BH</t>
  </si>
  <si>
    <t xml:space="preserve">BPPTN BH </t>
  </si>
  <si>
    <t>Bandung, 10 Januari 2017</t>
  </si>
  <si>
    <t xml:space="preserve">Pek. Pemasangan Petunjuk Arah Jalur Evakuasi, Titik Kumpul darurat, Tempat Sampah 3 Katagori dan Tempat Parkir Sepeda di Lingkungan UPI </t>
  </si>
  <si>
    <t>XV.</t>
  </si>
  <si>
    <t>PEMELIHARAAN RUTIN (JARINGAN LISTRIK, AIR, TELEPON, PABX)</t>
  </si>
  <si>
    <t>Biaya Access Point AIPT di Gedung Partere. Ruang Rapat UC. Lt.3, Museum dan Aula Achmad Sanusi</t>
  </si>
  <si>
    <t>Pembelian Mesin Babat Rumput</t>
  </si>
  <si>
    <t>Penggantian pompa air dab biaya pengeboran air sumur dalam gedung keuangan dan biro sarana dan prasarana</t>
  </si>
  <si>
    <t>Permohonan biaya penggantian dan pemasangan komponen pengendali air bersih di UC, Partere</t>
  </si>
  <si>
    <t>Biaya Pengganti wireless dengan jaringan fiber optik kantor UPT Pusat Olahraga</t>
  </si>
  <si>
    <t>Perbaikan komponen pompa di Dormitoty</t>
  </si>
  <si>
    <t>Pemasangan jaringan telepon dan perbaikan instalasi listrik di UPT Kebudayaan</t>
  </si>
  <si>
    <t>Biaya perbaikan trafo power supply ATS di gd. Museum</t>
  </si>
  <si>
    <t>Penggantian microphone pelaksanaan rutin kegiatan Mahasiswa dan Civitas Akademika UPI</t>
  </si>
  <si>
    <t>Pemasangan pesawat faximile dan jaringan telepon eksternal kantor Sekretaris Eksekutif</t>
  </si>
  <si>
    <t>Perbaikan perangkat audio ruangan rapat Partere, UC, dan Aula Gd. Achmad Sanusi</t>
  </si>
  <si>
    <t>Biaya penggantian AC Ruang server, PABX Hicom 300E dan PABX Hipath 3800 Ruang operator Gd. Partere</t>
  </si>
  <si>
    <t>Pemasangan jaringan telepon internal Lab. Botani FPMIPA</t>
  </si>
  <si>
    <t>Pembelian lampur sorot untuk markas MENWA</t>
  </si>
  <si>
    <t>Pembelian kabel audio dan kabel power untuk kebutuhan upacara dan seremonial UPI</t>
  </si>
  <si>
    <t>Pembelian bahan sound system dan perbaikan speaker di Gd. BPU</t>
  </si>
  <si>
    <t>Pemasangan jaringan internet untuk mesin absen elektronik di Pool Kendaraan</t>
  </si>
  <si>
    <t>Biaya pembelian akumulator untuk genset di gardu listrik IDB</t>
  </si>
  <si>
    <t>Pembelian bahan untuk pemasangan instalasi air di kantor</t>
  </si>
  <si>
    <t>Pembelian power supplay PABX di Gd. UC</t>
  </si>
  <si>
    <t>Pemasangan jaringan kabel udara untuk koneksi telepon internal Gd. Museum dan Gd. Bumi Siliwangi</t>
  </si>
  <si>
    <t>Pembelian bahan untuk perbaikan instalasi listrik di Gd. BPU dan instalasi genset di gardu UC</t>
  </si>
  <si>
    <t>Biaya pemasangan listrik non permen untuk kegiatan mahasiswa dan civitas akademik UPI dilapangan parkir Gd. Garnadi</t>
  </si>
  <si>
    <t>Perbaikan instalasi listrik di Gd. FPSD lama</t>
  </si>
  <si>
    <t>Pembayaran biaya pemasangan jaringan telepon dan internet di eks. Rumah dinas Prof. Fakry Gaffar</t>
  </si>
  <si>
    <t>Pembelian peralatan wireless headset untuk acara seremonial kampus</t>
  </si>
  <si>
    <t>Pembelian fiber converter PABX</t>
  </si>
  <si>
    <t>Pemasangan fiber optik di kantor UPT K3 ke Gd. TIK</t>
  </si>
  <si>
    <t>Permohonan pemasangan jaringan telepon dan internet di Bagian Pengadaan</t>
  </si>
  <si>
    <t>Pemasangan jaringan internet di kantor Sekretaris Eksekutif</t>
  </si>
  <si>
    <t>Biaya penambahan kabel internet dan telepon Gd. Museum</t>
  </si>
  <si>
    <t>Biaya pemasangan kabel internet dan telepon Gd. Basement Garnadi</t>
  </si>
  <si>
    <t>Pembelian peralatan untuk pemeliharaan AC</t>
  </si>
  <si>
    <t>Pemasangan instalasi air di Gd. FPOK Padasuka dan Perbaikan instalasi air di Amphy Teater</t>
  </si>
  <si>
    <t>Pembelian bahan untuk pemasangan instalasi jalan di area penerangan jalan di area ITC</t>
  </si>
  <si>
    <t>Pemasangan jaringan LAN koneksi Gd. Normal School dengan ruangan server UPI Kampus Purwakarta</t>
  </si>
  <si>
    <t>Pembelian bahan untuk pemasangan instalasi air kolam partere</t>
  </si>
  <si>
    <t>Biaya Pemasangan internet di Lab. Botani</t>
  </si>
  <si>
    <t>REALISASI KEGIATAN PEKERJAAN PEMELIHARAAN/PERBAIKAN GEDUNG</t>
  </si>
  <si>
    <t>REKAP PROGRES KEGIATAN PEKERJAAN PEMBANGUNAN GEDUNG</t>
  </si>
  <si>
    <t>Sumber: Biro Sarana dan Prasarana</t>
  </si>
  <si>
    <t xml:space="preserve"> TAHUN ANGGARAN 2019</t>
  </si>
  <si>
    <t>Jumlah :</t>
  </si>
  <si>
    <t>Pengadaan Jasa Konsultansi Perencanaan Lanjutan Pembangunan Gedung Parkir UPI Tahun 2018</t>
  </si>
  <si>
    <t>RKAT UPI PTN bh (NON PNBP) TAHUN ANGGARAN 2019</t>
  </si>
  <si>
    <t>Pengadaan Jasa Konsultansi Perencanaan Lanjutan Pembangunan Gedung Parkir UPI</t>
  </si>
  <si>
    <t>Pengadaan Jasa Konstruksi  Pembangunan Gedung Parkir UPI</t>
  </si>
  <si>
    <t>Pengadaan Jasa Konsultansi Pengawasan  Pembangunan Gedung Parkir UPI</t>
  </si>
  <si>
    <t xml:space="preserve">Pengadaan Jasa Konsultansi Perencanaan Pembangunan Gedung Perkuliahan di Kampus UPI di Daerah (UPI Kampus Purwakarta) </t>
  </si>
  <si>
    <t>Pengadaan Jasa Konstruksi Pembangunan Gedung Perkuliahan di Kampus UPI di Daerah (UPI Kampus Purwakarta Tahap I)</t>
  </si>
  <si>
    <t>Pengadaan Jasa Konsultansi Pengawasan Pembangunan Gedung Perkuliahan di Kampus UPI di Daerah (UPI Kampus Purwakarta Tahap I)</t>
  </si>
  <si>
    <t xml:space="preserve">Pengadaan Jasa Konsultansi Perencanaan Pembangunan Gedung Perkuliahan di Kampus UPI di Daerah (UPI Kampus Tasikmalaya) </t>
  </si>
  <si>
    <t xml:space="preserve">Pengadaan Jasa Konstruksi Pembangunan Gedung Perkuliahan di Kampus UPI di Daerah (UPI Kampus Tasikmalaya) </t>
  </si>
  <si>
    <t xml:space="preserve">Pengadaan Jasa KonstultansiPengawasan Pembangunan Gedung Perkuliahan di Kampus UPI di Daerah (UPI Kampus Tasikmalaya) </t>
  </si>
  <si>
    <t xml:space="preserve">Pengadaan Jasa Konsultansi Perencanaan Pembangunan Gedung Perkuliahan di Kampus UPI di Daerah (UPI Kampus Cibiru) </t>
  </si>
  <si>
    <t xml:space="preserve">Penghadaan Jasa Konstruksi Pembangunan Gedung Perkuliahan di Kampus UPI di Daerah (UPI Kampus Cibiru) </t>
  </si>
  <si>
    <t xml:space="preserve">Pengadaan Jasa Konsultansi Pengawasan Pembangunan Gedung Perkuliahan di Kampus UPI di Daerah (UPI Kampus Cibiru) </t>
  </si>
  <si>
    <t>Pengadaan Jasa Konsultansi Perencanaan Pembangunan Gedung Perkuliahan di Kampus UPI di Daerah (UPI Kampus Sumedang)</t>
  </si>
  <si>
    <t>Pengadaan Jasa Konstruksi Pembangunan Gedung Perkuliahan di Kampus UPI di Daerah (UPI Kampus Sumedang)</t>
  </si>
  <si>
    <t>Pengadaan Jasa Konsultansi Pengawasan Pembangunan Gedung Perkuliahan di Kampus UPI di Daerah (UPI Kampus Sumedang)</t>
  </si>
  <si>
    <t>Pematangan Tanah di UPI Kampus Tasikmalaya</t>
  </si>
  <si>
    <t>Pengadaan Jasa Konsultansi Perencanaan Pembangunan Driving Range UPI</t>
  </si>
  <si>
    <t>Pengadaan Jasa Konstruksi Pembangunan Driving Range (lanjutan) UPI</t>
  </si>
  <si>
    <t>Pengadaan Jasa Konsultansi Pengawasan Pembangunan Driving Range UPI</t>
  </si>
  <si>
    <t>Pembangunan Taman Bugar FPOK UPI</t>
  </si>
  <si>
    <t>Pengurugan dan Perataan Tanah di UPI Kampus Cibiru</t>
  </si>
  <si>
    <t>Pengurugan dan Perataan Tanah  (Tahap II) di UPI Kampus Cibiru</t>
  </si>
  <si>
    <t>Perencanaan Pembangunan Gedung UPI Sebagai Pusat Keunggulan Pendidikan Teknik dan Guru Vokasi</t>
  </si>
  <si>
    <t>Pemasangan Lift (elevator) Gedung Lab School (Tahap I) UPI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</si>
</sst>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09]d\-mmm\-yy;@"/>
    <numFmt numFmtId="167" formatCode="[$-421]dd\ mmmm\ yyyy;@"/>
    <numFmt numFmtId="168" formatCode="_(* #,##0.00_);_(* \(#,##0.00\);_(* &quot;-&quot;_);_(@_)"/>
    <numFmt numFmtId="169" formatCode="_(* #,##0_);_(* \(#,##0\);_(* &quot;-&quot;??_);_(@_)"/>
    <numFmt numFmtId="170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3">
    <xf numFmtId="0" fontId="0" fillId="0" borderId="0" xfId="0"/>
    <xf numFmtId="0" fontId="5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165" fontId="8" fillId="0" borderId="1" xfId="1" applyFont="1" applyBorder="1" applyAlignment="1">
      <alignment vertical="center"/>
    </xf>
    <xf numFmtId="165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165" fontId="8" fillId="0" borderId="8" xfId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0" xfId="5" applyFont="1"/>
    <xf numFmtId="165" fontId="8" fillId="0" borderId="0" xfId="0" applyNumberFormat="1" applyFont="1"/>
    <xf numFmtId="0" fontId="8" fillId="0" borderId="5" xfId="0" applyFont="1" applyBorder="1"/>
    <xf numFmtId="0" fontId="8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2" borderId="5" xfId="0" applyFont="1" applyFill="1" applyBorder="1"/>
    <xf numFmtId="165" fontId="7" fillId="2" borderId="5" xfId="0" applyNumberFormat="1" applyFont="1" applyFill="1" applyBorder="1" applyAlignment="1">
      <alignment vertical="center"/>
    </xf>
    <xf numFmtId="168" fontId="7" fillId="2" borderId="5" xfId="0" applyNumberFormat="1" applyFont="1" applyFill="1" applyBorder="1" applyAlignment="1">
      <alignment vertical="center"/>
    </xf>
    <xf numFmtId="0" fontId="8" fillId="2" borderId="2" xfId="0" applyFont="1" applyFill="1" applyBorder="1"/>
    <xf numFmtId="0" fontId="8" fillId="0" borderId="13" xfId="0" quotePrefix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165" fontId="8" fillId="0" borderId="13" xfId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 wrapText="1"/>
    </xf>
    <xf numFmtId="165" fontId="8" fillId="0" borderId="13" xfId="1" quotePrefix="1" applyFont="1" applyBorder="1" applyAlignment="1">
      <alignment vertical="center"/>
    </xf>
    <xf numFmtId="15" fontId="8" fillId="0" borderId="13" xfId="3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vertical="center"/>
    </xf>
    <xf numFmtId="168" fontId="8" fillId="0" borderId="13" xfId="5" applyNumberFormat="1" applyFont="1" applyBorder="1" applyAlignment="1">
      <alignment horizontal="center" vertical="center"/>
    </xf>
    <xf numFmtId="168" fontId="8" fillId="0" borderId="13" xfId="5" applyNumberFormat="1" applyFont="1" applyBorder="1" applyAlignment="1">
      <alignment vertical="center"/>
    </xf>
    <xf numFmtId="0" fontId="8" fillId="0" borderId="15" xfId="0" quotePrefix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165" fontId="8" fillId="0" borderId="15" xfId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 wrapText="1"/>
    </xf>
    <xf numFmtId="165" fontId="8" fillId="0" borderId="15" xfId="1" quotePrefix="1" applyFont="1" applyBorder="1" applyAlignment="1">
      <alignment vertical="center"/>
    </xf>
    <xf numFmtId="15" fontId="8" fillId="0" borderId="15" xfId="3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vertical="center"/>
    </xf>
    <xf numFmtId="168" fontId="8" fillId="0" borderId="15" xfId="5" applyNumberFormat="1" applyFont="1" applyBorder="1" applyAlignment="1">
      <alignment horizontal="center" vertical="center"/>
    </xf>
    <xf numFmtId="168" fontId="8" fillId="0" borderId="15" xfId="5" applyNumberFormat="1" applyFont="1" applyBorder="1" applyAlignment="1">
      <alignment vertical="center"/>
    </xf>
    <xf numFmtId="0" fontId="8" fillId="0" borderId="15" xfId="0" quotePrefix="1" applyFont="1" applyBorder="1" applyAlignment="1">
      <alignment horizontal="center" vertical="center" wrapText="1"/>
    </xf>
    <xf numFmtId="165" fontId="8" fillId="0" borderId="15" xfId="1" quotePrefix="1" applyFont="1" applyBorder="1" applyAlignment="1">
      <alignment horizontal="center" vertical="center"/>
    </xf>
    <xf numFmtId="164" fontId="8" fillId="0" borderId="15" xfId="5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165" fontId="8" fillId="0" borderId="17" xfId="1" applyFont="1" applyBorder="1" applyAlignment="1">
      <alignment horizontal="center" vertical="center"/>
    </xf>
    <xf numFmtId="165" fontId="8" fillId="0" borderId="17" xfId="1" applyFont="1" applyBorder="1" applyAlignment="1">
      <alignment horizontal="center" vertical="center" wrapText="1"/>
    </xf>
    <xf numFmtId="165" fontId="8" fillId="0" borderId="17" xfId="1" quotePrefix="1" applyFont="1" applyBorder="1" applyAlignment="1">
      <alignment horizontal="center" vertical="center" wrapText="1"/>
    </xf>
    <xf numFmtId="165" fontId="8" fillId="0" borderId="17" xfId="1" quotePrefix="1" applyFont="1" applyBorder="1" applyAlignment="1">
      <alignment vertical="center"/>
    </xf>
    <xf numFmtId="15" fontId="8" fillId="0" borderId="17" xfId="3" applyNumberFormat="1" applyFont="1" applyBorder="1" applyAlignment="1">
      <alignment horizontal="center" vertical="center"/>
    </xf>
    <xf numFmtId="168" fontId="8" fillId="0" borderId="17" xfId="5" applyNumberFormat="1" applyFont="1" applyBorder="1" applyAlignment="1">
      <alignment horizontal="center" vertical="center"/>
    </xf>
    <xf numFmtId="168" fontId="8" fillId="0" borderId="17" xfId="5" applyNumberFormat="1" applyFont="1" applyBorder="1" applyAlignment="1">
      <alignment vertical="center"/>
    </xf>
    <xf numFmtId="165" fontId="8" fillId="0" borderId="13" xfId="1" applyFont="1" applyBorder="1" applyAlignment="1">
      <alignment horizontal="center" vertical="center" wrapText="1"/>
    </xf>
    <xf numFmtId="165" fontId="8" fillId="0" borderId="13" xfId="1" quotePrefix="1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5" fontId="8" fillId="0" borderId="19" xfId="1" applyFont="1" applyBorder="1" applyAlignment="1">
      <alignment horizontal="center" vertical="center"/>
    </xf>
    <xf numFmtId="165" fontId="8" fillId="0" borderId="19" xfId="1" applyFont="1" applyBorder="1" applyAlignment="1">
      <alignment horizontal="center" vertical="center" wrapText="1"/>
    </xf>
    <xf numFmtId="168" fontId="8" fillId="0" borderId="17" xfId="5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165" fontId="8" fillId="0" borderId="15" xfId="1" applyFont="1" applyBorder="1" applyAlignment="1">
      <alignment horizontal="center" vertical="center" wrapText="1"/>
    </xf>
    <xf numFmtId="165" fontId="8" fillId="0" borderId="15" xfId="1" quotePrefix="1" applyFont="1" applyBorder="1" applyAlignment="1">
      <alignment horizontal="center" vertical="center" wrapText="1"/>
    </xf>
    <xf numFmtId="0" fontId="8" fillId="0" borderId="21" xfId="0" quotePrefix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165" fontId="8" fillId="0" borderId="21" xfId="1" applyFont="1" applyBorder="1" applyAlignment="1">
      <alignment horizontal="center" vertical="center"/>
    </xf>
    <xf numFmtId="0" fontId="8" fillId="0" borderId="22" xfId="0" quotePrefix="1" applyFont="1" applyBorder="1" applyAlignment="1">
      <alignment horizontal="center" vertical="center" wrapText="1"/>
    </xf>
    <xf numFmtId="165" fontId="8" fillId="0" borderId="21" xfId="1" quotePrefix="1" applyFont="1" applyBorder="1" applyAlignment="1">
      <alignment vertical="center"/>
    </xf>
    <xf numFmtId="168" fontId="8" fillId="0" borderId="21" xfId="5" applyNumberFormat="1" applyFont="1" applyBorder="1" applyAlignment="1">
      <alignment horizontal="center" vertical="center"/>
    </xf>
    <xf numFmtId="167" fontId="8" fillId="0" borderId="21" xfId="0" applyNumberFormat="1" applyFont="1" applyBorder="1" applyAlignment="1">
      <alignment horizontal="center" vertical="center" wrapText="1"/>
    </xf>
    <xf numFmtId="166" fontId="8" fillId="0" borderId="21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vertical="center"/>
    </xf>
    <xf numFmtId="168" fontId="8" fillId="0" borderId="21" xfId="5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165" fontId="8" fillId="0" borderId="23" xfId="1" applyFont="1" applyBorder="1" applyAlignment="1">
      <alignment horizontal="center" vertical="center"/>
    </xf>
    <xf numFmtId="165" fontId="8" fillId="0" borderId="23" xfId="1" quotePrefix="1" applyFont="1" applyBorder="1" applyAlignment="1">
      <alignment vertical="center"/>
    </xf>
    <xf numFmtId="168" fontId="8" fillId="0" borderId="23" xfId="5" applyNumberFormat="1" applyFont="1" applyBorder="1" applyAlignment="1">
      <alignment horizontal="center" vertical="center"/>
    </xf>
    <xf numFmtId="166" fontId="8" fillId="0" borderId="23" xfId="0" applyNumberFormat="1" applyFont="1" applyBorder="1" applyAlignment="1">
      <alignment horizontal="center" vertical="center" wrapText="1"/>
    </xf>
    <xf numFmtId="168" fontId="8" fillId="0" borderId="23" xfId="5" applyNumberFormat="1" applyFont="1" applyBorder="1" applyAlignment="1">
      <alignment vertical="center"/>
    </xf>
    <xf numFmtId="165" fontId="7" fillId="0" borderId="1" xfId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165" fontId="7" fillId="0" borderId="1" xfId="1" quotePrefix="1" applyFont="1" applyBorder="1" applyAlignment="1">
      <alignment vertical="center"/>
    </xf>
    <xf numFmtId="168" fontId="7" fillId="0" borderId="1" xfId="5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8" fontId="7" fillId="0" borderId="1" xfId="5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8" fontId="8" fillId="0" borderId="8" xfId="5" quotePrefix="1" applyNumberFormat="1" applyFont="1" applyBorder="1" applyAlignment="1">
      <alignment horizontal="center" vertical="center"/>
    </xf>
    <xf numFmtId="168" fontId="8" fillId="0" borderId="13" xfId="5" quotePrefix="1" applyNumberFormat="1" applyFont="1" applyBorder="1" applyAlignment="1">
      <alignment horizontal="center" vertical="center"/>
    </xf>
    <xf numFmtId="169" fontId="9" fillId="0" borderId="0" xfId="1" applyNumberFormat="1" applyFont="1" applyBorder="1" applyAlignment="1">
      <alignment horizontal="left"/>
    </xf>
    <xf numFmtId="169" fontId="11" fillId="0" borderId="0" xfId="1" applyNumberFormat="1" applyFont="1" applyBorder="1" applyAlignment="1">
      <alignment horizontal="left"/>
    </xf>
    <xf numFmtId="169" fontId="9" fillId="0" borderId="0" xfId="1" applyNumberFormat="1" applyFont="1"/>
    <xf numFmtId="0" fontId="12" fillId="0" borderId="15" xfId="3" applyFont="1" applyBorder="1"/>
    <xf numFmtId="166" fontId="8" fillId="0" borderId="6" xfId="0" applyNumberFormat="1" applyFont="1" applyBorder="1" applyAlignment="1">
      <alignment horizontal="center" vertical="center" wrapText="1"/>
    </xf>
    <xf numFmtId="0" fontId="8" fillId="0" borderId="24" xfId="0" applyFont="1" applyBorder="1"/>
    <xf numFmtId="0" fontId="8" fillId="0" borderId="16" xfId="0" applyFont="1" applyBorder="1"/>
    <xf numFmtId="0" fontId="8" fillId="0" borderId="22" xfId="0" applyFont="1" applyBorder="1"/>
    <xf numFmtId="165" fontId="8" fillId="0" borderId="21" xfId="1" applyFont="1" applyBorder="1" applyAlignment="1">
      <alignment horizontal="center" vertical="center" wrapText="1"/>
    </xf>
    <xf numFmtId="165" fontId="8" fillId="0" borderId="21" xfId="1" quotePrefix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68" fontId="8" fillId="0" borderId="15" xfId="5" quotePrefix="1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0" fontId="8" fillId="0" borderId="10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165" fontId="8" fillId="0" borderId="7" xfId="1" applyFont="1" applyBorder="1" applyAlignment="1">
      <alignment horizontal="center" vertical="center" wrapText="1"/>
    </xf>
    <xf numFmtId="165" fontId="8" fillId="0" borderId="7" xfId="1" quotePrefix="1" applyFont="1" applyBorder="1" applyAlignment="1">
      <alignment horizontal="center" vertical="center" wrapText="1"/>
    </xf>
    <xf numFmtId="165" fontId="8" fillId="0" borderId="7" xfId="1" quotePrefix="1" applyFont="1" applyBorder="1" applyAlignment="1">
      <alignment vertical="center"/>
    </xf>
    <xf numFmtId="168" fontId="8" fillId="0" borderId="7" xfId="5" applyNumberFormat="1" applyFont="1" applyBorder="1" applyAlignment="1">
      <alignment horizontal="center" vertical="center"/>
    </xf>
    <xf numFmtId="15" fontId="8" fillId="0" borderId="7" xfId="1" quotePrefix="1" applyNumberFormat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165" fontId="8" fillId="0" borderId="23" xfId="1" applyFont="1" applyBorder="1" applyAlignment="1">
      <alignment horizontal="center" vertical="center" wrapText="1"/>
    </xf>
    <xf numFmtId="165" fontId="8" fillId="0" borderId="23" xfId="1" quotePrefix="1" applyFont="1" applyBorder="1" applyAlignment="1">
      <alignment horizontal="center" vertical="center" wrapText="1"/>
    </xf>
    <xf numFmtId="165" fontId="7" fillId="0" borderId="1" xfId="1" applyFont="1" applyBorder="1" applyAlignment="1">
      <alignment horizontal="center" vertical="center" wrapText="1"/>
    </xf>
    <xf numFmtId="165" fontId="7" fillId="0" borderId="1" xfId="1" quotePrefix="1" applyFont="1" applyBorder="1" applyAlignment="1">
      <alignment horizontal="center" vertical="center"/>
    </xf>
    <xf numFmtId="165" fontId="7" fillId="0" borderId="1" xfId="1" quotePrefix="1" applyFont="1" applyBorder="1" applyAlignment="1">
      <alignment horizontal="center" vertical="center" wrapText="1"/>
    </xf>
    <xf numFmtId="15" fontId="7" fillId="0" borderId="1" xfId="1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65" fontId="8" fillId="2" borderId="5" xfId="1" applyFont="1" applyFill="1" applyBorder="1" applyAlignment="1">
      <alignment horizontal="center" vertical="center"/>
    </xf>
    <xf numFmtId="165" fontId="8" fillId="2" borderId="5" xfId="1" applyFont="1" applyFill="1" applyBorder="1" applyAlignment="1">
      <alignment horizontal="center" vertical="center" wrapText="1"/>
    </xf>
    <xf numFmtId="165" fontId="8" fillId="2" borderId="5" xfId="1" quotePrefix="1" applyFont="1" applyFill="1" applyBorder="1" applyAlignment="1">
      <alignment vertical="center"/>
    </xf>
    <xf numFmtId="165" fontId="8" fillId="2" borderId="5" xfId="1" quotePrefix="1" applyFont="1" applyFill="1" applyBorder="1" applyAlignment="1">
      <alignment horizontal="center" vertical="center" wrapText="1"/>
    </xf>
    <xf numFmtId="15" fontId="8" fillId="2" borderId="5" xfId="1" quotePrefix="1" applyNumberFormat="1" applyFont="1" applyFill="1" applyBorder="1" applyAlignment="1">
      <alignment vertical="center"/>
    </xf>
    <xf numFmtId="168" fontId="8" fillId="2" borderId="5" xfId="5" applyNumberFormat="1" applyFont="1" applyFill="1" applyBorder="1" applyAlignment="1">
      <alignment horizontal="center" vertical="center"/>
    </xf>
    <xf numFmtId="168" fontId="8" fillId="2" borderId="5" xfId="5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5" fontId="8" fillId="0" borderId="13" xfId="1" quotePrefix="1" applyNumberFormat="1" applyFont="1" applyBorder="1" applyAlignment="1">
      <alignment horizontal="center" vertical="center"/>
    </xf>
    <xf numFmtId="0" fontId="7" fillId="2" borderId="10" xfId="0" quotePrefix="1" applyFont="1" applyFill="1" applyBorder="1" applyAlignment="1">
      <alignment horizontal="center" vertical="center"/>
    </xf>
    <xf numFmtId="15" fontId="8" fillId="0" borderId="17" xfId="1" quotePrefix="1" applyNumberFormat="1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3" xfId="0" quotePrefix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5" fontId="8" fillId="0" borderId="13" xfId="1" applyFont="1" applyFill="1" applyBorder="1" applyAlignment="1">
      <alignment horizontal="left" vertical="center" wrapText="1"/>
    </xf>
    <xf numFmtId="165" fontId="8" fillId="0" borderId="13" xfId="0" applyNumberFormat="1" applyFont="1" applyFill="1" applyBorder="1" applyAlignment="1">
      <alignment horizontal="left" vertical="center" wrapText="1"/>
    </xf>
    <xf numFmtId="0" fontId="7" fillId="0" borderId="17" xfId="0" quotePrefix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65" fontId="8" fillId="0" borderId="17" xfId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65" fontId="8" fillId="0" borderId="17" xfId="0" applyNumberFormat="1" applyFont="1" applyFill="1" applyBorder="1" applyAlignment="1">
      <alignment horizontal="left" vertical="center" wrapText="1"/>
    </xf>
    <xf numFmtId="165" fontId="7" fillId="0" borderId="17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7" fillId="0" borderId="9" xfId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 wrapText="1"/>
    </xf>
    <xf numFmtId="165" fontId="7" fillId="0" borderId="9" xfId="1" quotePrefix="1" applyFont="1" applyBorder="1" applyAlignment="1">
      <alignment vertical="center"/>
    </xf>
    <xf numFmtId="168" fontId="7" fillId="0" borderId="9" xfId="5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vertical="center"/>
    </xf>
    <xf numFmtId="168" fontId="7" fillId="0" borderId="9" xfId="5" applyNumberFormat="1" applyFont="1" applyBorder="1" applyAlignment="1">
      <alignment vertical="center"/>
    </xf>
    <xf numFmtId="0" fontId="8" fillId="0" borderId="9" xfId="0" applyFont="1" applyBorder="1"/>
    <xf numFmtId="15" fontId="8" fillId="0" borderId="15" xfId="1" quotePrefix="1" applyNumberFormat="1" applyFont="1" applyBorder="1" applyAlignment="1">
      <alignment horizontal="center" vertical="center"/>
    </xf>
    <xf numFmtId="0" fontId="8" fillId="0" borderId="4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65" fontId="8" fillId="0" borderId="7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8" fillId="0" borderId="7" xfId="1" applyFont="1" applyBorder="1" applyAlignment="1">
      <alignment horizontal="center" vertical="center"/>
    </xf>
    <xf numFmtId="9" fontId="8" fillId="0" borderId="13" xfId="6" applyFont="1" applyBorder="1" applyAlignment="1">
      <alignment horizontal="center" vertical="center" wrapText="1"/>
    </xf>
    <xf numFmtId="9" fontId="8" fillId="0" borderId="1" xfId="6" applyFont="1" applyBorder="1"/>
    <xf numFmtId="165" fontId="8" fillId="0" borderId="20" xfId="1" applyFont="1" applyBorder="1" applyAlignment="1">
      <alignment horizontal="center" vertical="center" wrapText="1"/>
    </xf>
    <xf numFmtId="165" fontId="8" fillId="0" borderId="25" xfId="1" applyFont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5" fontId="8" fillId="2" borderId="4" xfId="1" applyFont="1" applyFill="1" applyBorder="1" applyAlignment="1">
      <alignment horizontal="center" vertical="center"/>
    </xf>
    <xf numFmtId="165" fontId="8" fillId="2" borderId="4" xfId="1" applyFont="1" applyFill="1" applyBorder="1" applyAlignment="1">
      <alignment horizontal="center" vertical="center" wrapText="1"/>
    </xf>
    <xf numFmtId="165" fontId="8" fillId="2" borderId="4" xfId="1" quotePrefix="1" applyFont="1" applyFill="1" applyBorder="1" applyAlignment="1">
      <alignment vertical="center"/>
    </xf>
    <xf numFmtId="165" fontId="8" fillId="2" borderId="4" xfId="1" quotePrefix="1" applyFont="1" applyFill="1" applyBorder="1" applyAlignment="1">
      <alignment horizontal="center" vertical="center" wrapText="1"/>
    </xf>
    <xf numFmtId="15" fontId="8" fillId="2" borderId="4" xfId="1" quotePrefix="1" applyNumberFormat="1" applyFont="1" applyFill="1" applyBorder="1" applyAlignment="1">
      <alignment vertical="center"/>
    </xf>
    <xf numFmtId="168" fontId="8" fillId="2" borderId="4" xfId="5" applyNumberFormat="1" applyFont="1" applyFill="1" applyBorder="1" applyAlignment="1">
      <alignment horizontal="center" vertical="center"/>
    </xf>
    <xf numFmtId="168" fontId="8" fillId="2" borderId="4" xfId="5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65" fontId="0" fillId="0" borderId="15" xfId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0" fillId="0" borderId="8" xfId="1" applyFont="1" applyBorder="1" applyAlignment="1">
      <alignment horizontal="center" vertical="center"/>
    </xf>
    <xf numFmtId="165" fontId="8" fillId="0" borderId="7" xfId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center" vertical="center"/>
    </xf>
    <xf numFmtId="165" fontId="8" fillId="0" borderId="9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5" fontId="8" fillId="0" borderId="6" xfId="1" quotePrefix="1" applyNumberFormat="1" applyFont="1" applyBorder="1" applyAlignment="1">
      <alignment horizontal="center" vertical="center"/>
    </xf>
    <xf numFmtId="168" fontId="8" fillId="0" borderId="7" xfId="5" applyNumberFormat="1" applyFont="1" applyBorder="1" applyAlignment="1">
      <alignment vertical="center"/>
    </xf>
    <xf numFmtId="9" fontId="8" fillId="0" borderId="6" xfId="6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8" fillId="0" borderId="14" xfId="0" applyFont="1" applyBorder="1"/>
    <xf numFmtId="165" fontId="0" fillId="0" borderId="13" xfId="1" applyFont="1" applyBorder="1" applyAlignment="1">
      <alignment vertical="center"/>
    </xf>
    <xf numFmtId="165" fontId="0" fillId="0" borderId="13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5" xfId="1" applyFont="1" applyBorder="1" applyAlignment="1">
      <alignment horizontal="center" vertical="center"/>
    </xf>
    <xf numFmtId="9" fontId="8" fillId="0" borderId="15" xfId="6" applyFont="1" applyBorder="1" applyAlignment="1">
      <alignment horizontal="center" vertical="center" wrapText="1"/>
    </xf>
    <xf numFmtId="0" fontId="8" fillId="0" borderId="19" xfId="0" applyFont="1" applyBorder="1"/>
    <xf numFmtId="9" fontId="8" fillId="0" borderId="17" xfId="6" applyFont="1" applyBorder="1" applyAlignment="1">
      <alignment horizontal="center" vertical="center" wrapText="1"/>
    </xf>
    <xf numFmtId="9" fontId="8" fillId="0" borderId="23" xfId="6" applyFont="1" applyBorder="1" applyAlignment="1">
      <alignment horizontal="center" vertical="center" wrapText="1"/>
    </xf>
    <xf numFmtId="9" fontId="8" fillId="0" borderId="21" xfId="6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9" fontId="8" fillId="0" borderId="8" xfId="6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 wrapText="1"/>
    </xf>
    <xf numFmtId="9" fontId="8" fillId="0" borderId="7" xfId="6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8" fontId="2" fillId="0" borderId="9" xfId="0" applyNumberFormat="1" applyFont="1" applyBorder="1" applyAlignment="1">
      <alignment vertical="center"/>
    </xf>
    <xf numFmtId="165" fontId="0" fillId="0" borderId="27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8" fillId="0" borderId="10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/>
    <xf numFmtId="165" fontId="8" fillId="0" borderId="15" xfId="1" quotePrefix="1" applyFont="1" applyBorder="1" applyAlignment="1">
      <alignment vertical="center"/>
    </xf>
    <xf numFmtId="165" fontId="8" fillId="0" borderId="21" xfId="1" quotePrefix="1" applyFont="1" applyBorder="1" applyAlignment="1">
      <alignment vertical="center"/>
    </xf>
    <xf numFmtId="165" fontId="8" fillId="0" borderId="23" xfId="1" quotePrefix="1" applyFont="1" applyBorder="1" applyAlignment="1">
      <alignment vertical="center"/>
    </xf>
    <xf numFmtId="0" fontId="14" fillId="0" borderId="0" xfId="0" applyFont="1"/>
    <xf numFmtId="0" fontId="1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/>
    <xf numFmtId="0" fontId="17" fillId="0" borderId="0" xfId="0" applyFont="1"/>
    <xf numFmtId="0" fontId="18" fillId="0" borderId="0" xfId="0" applyFont="1"/>
    <xf numFmtId="0" fontId="14" fillId="0" borderId="1" xfId="0" applyFont="1" applyBorder="1"/>
    <xf numFmtId="170" fontId="14" fillId="0" borderId="0" xfId="0" applyNumberFormat="1" applyFont="1"/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8" fillId="0" borderId="6" xfId="1" applyFont="1" applyBorder="1" applyAlignment="1">
      <alignment horizontal="center" vertical="center"/>
    </xf>
    <xf numFmtId="165" fontId="8" fillId="0" borderId="7" xfId="1" applyFont="1" applyBorder="1" applyAlignment="1">
      <alignment horizontal="center" vertical="center"/>
    </xf>
    <xf numFmtId="165" fontId="8" fillId="0" borderId="8" xfId="1" applyFont="1" applyBorder="1" applyAlignment="1">
      <alignment horizontal="center" vertical="center"/>
    </xf>
    <xf numFmtId="165" fontId="8" fillId="0" borderId="12" xfId="1" applyFont="1" applyBorder="1" applyAlignment="1">
      <alignment horizontal="center" vertical="center" wrapText="1"/>
    </xf>
    <xf numFmtId="165" fontId="8" fillId="0" borderId="11" xfId="1" applyFont="1" applyBorder="1" applyAlignment="1">
      <alignment horizontal="center" vertical="center" wrapText="1"/>
    </xf>
    <xf numFmtId="165" fontId="8" fillId="0" borderId="6" xfId="1" quotePrefix="1" applyFont="1" applyBorder="1" applyAlignment="1">
      <alignment horizontal="center" vertical="center"/>
    </xf>
    <xf numFmtId="165" fontId="8" fillId="0" borderId="8" xfId="1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5" fontId="8" fillId="0" borderId="7" xfId="1" quotePrefix="1" applyFont="1" applyBorder="1" applyAlignment="1">
      <alignment horizontal="center" vertical="center"/>
    </xf>
    <xf numFmtId="165" fontId="8" fillId="0" borderId="6" xfId="1" applyFont="1" applyBorder="1" applyAlignment="1">
      <alignment horizontal="center" vertical="center" wrapText="1"/>
    </xf>
    <xf numFmtId="165" fontId="8" fillId="0" borderId="7" xfId="1" applyFont="1" applyBorder="1" applyAlignment="1">
      <alignment horizontal="center" vertical="center" wrapText="1"/>
    </xf>
    <xf numFmtId="165" fontId="8" fillId="0" borderId="8" xfId="1" applyFont="1" applyBorder="1" applyAlignment="1">
      <alignment horizontal="center" vertical="center" wrapText="1"/>
    </xf>
    <xf numFmtId="165" fontId="8" fillId="0" borderId="6" xfId="1" applyFont="1" applyFill="1" applyBorder="1" applyAlignment="1">
      <alignment horizontal="center" vertical="center" wrapText="1"/>
    </xf>
    <xf numFmtId="165" fontId="8" fillId="0" borderId="8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165" fontId="0" fillId="0" borderId="21" xfId="1" applyFont="1" applyBorder="1" applyAlignment="1">
      <alignment horizontal="center" vertical="center"/>
    </xf>
    <xf numFmtId="165" fontId="0" fillId="0" borderId="7" xfId="1" applyFont="1" applyBorder="1" applyAlignment="1">
      <alignment horizontal="center" vertical="center"/>
    </xf>
    <xf numFmtId="165" fontId="0" fillId="0" borderId="8" xfId="1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65" fontId="19" fillId="0" borderId="1" xfId="1" applyFont="1" applyBorder="1" applyAlignment="1">
      <alignment vertical="center"/>
    </xf>
    <xf numFmtId="9" fontId="19" fillId="0" borderId="1" xfId="0" quotePrefix="1" applyNumberFormat="1" applyFont="1" applyBorder="1" applyAlignment="1">
      <alignment horizontal="center" vertical="center" wrapText="1"/>
    </xf>
    <xf numFmtId="165" fontId="19" fillId="0" borderId="1" xfId="1" quotePrefix="1" applyFont="1" applyBorder="1" applyAlignment="1">
      <alignment vertical="center"/>
    </xf>
    <xf numFmtId="165" fontId="19" fillId="0" borderId="1" xfId="1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19" fillId="0" borderId="1" xfId="1" applyFont="1" applyBorder="1" applyAlignment="1">
      <alignment horizontal="center" vertical="center"/>
    </xf>
    <xf numFmtId="165" fontId="19" fillId="0" borderId="1" xfId="1" quotePrefix="1" applyFont="1" applyBorder="1" applyAlignment="1">
      <alignment horizontal="right" vertical="center"/>
    </xf>
    <xf numFmtId="9" fontId="19" fillId="0" borderId="1" xfId="1" quotePrefix="1" applyNumberFormat="1" applyFont="1" applyBorder="1" applyAlignment="1">
      <alignment horizontal="center" vertical="center" wrapText="1"/>
    </xf>
    <xf numFmtId="165" fontId="19" fillId="0" borderId="1" xfId="1" quotePrefix="1" applyFont="1" applyBorder="1" applyAlignment="1">
      <alignment horizontal="center" vertical="center"/>
    </xf>
    <xf numFmtId="165" fontId="19" fillId="0" borderId="1" xfId="1" applyFont="1" applyBorder="1" applyAlignment="1">
      <alignment horizontal="center" vertical="center"/>
    </xf>
    <xf numFmtId="169" fontId="13" fillId="0" borderId="1" xfId="0" applyNumberFormat="1" applyFont="1" applyBorder="1" applyAlignment="1">
      <alignment vertical="center"/>
    </xf>
    <xf numFmtId="169" fontId="21" fillId="0" borderId="1" xfId="8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9">
    <cellStyle name="Comma 15" xfId="7"/>
    <cellStyle name="Comma 5" xfId="8"/>
    <cellStyle name="Koma" xfId="1" builtinId="3"/>
    <cellStyle name="Koma [0]" xfId="5" builtinId="6"/>
    <cellStyle name="Normal" xfId="0" builtinId="0"/>
    <cellStyle name="Normal 2" xfId="2"/>
    <cellStyle name="Normal 4 2" xfId="3"/>
    <cellStyle name="Normal 4 2 2" xfId="4"/>
    <cellStyle name="Persen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7" zoomScale="85" zoomScaleNormal="85" zoomScaleSheetLayoutView="115" workbookViewId="0">
      <selection activeCell="K9" sqref="K9"/>
    </sheetView>
  </sheetViews>
  <sheetFormatPr defaultColWidth="9.140625" defaultRowHeight="14.25" x14ac:dyDescent="0.2"/>
  <cols>
    <col min="1" max="1" width="4.140625" style="275" customWidth="1"/>
    <col min="2" max="2" width="52.85546875" style="273" customWidth="1"/>
    <col min="3" max="3" width="13.85546875" style="273" customWidth="1"/>
    <col min="4" max="4" width="18.7109375" style="273" customWidth="1"/>
    <col min="5" max="5" width="22.42578125" style="273" customWidth="1"/>
    <col min="6" max="6" width="20.85546875" style="273" customWidth="1"/>
    <col min="7" max="7" width="9.140625" style="273"/>
    <col min="8" max="8" width="14" style="273" bestFit="1" customWidth="1"/>
    <col min="9" max="16384" width="9.140625" style="273"/>
  </cols>
  <sheetData>
    <row r="1" spans="1:6" ht="15.75" customHeight="1" x14ac:dyDescent="0.2">
      <c r="A1" s="281" t="s">
        <v>234</v>
      </c>
      <c r="B1" s="281"/>
      <c r="C1" s="281"/>
      <c r="D1" s="281"/>
      <c r="E1" s="281"/>
      <c r="F1" s="281"/>
    </row>
    <row r="2" spans="1:6" ht="15.75" customHeight="1" x14ac:dyDescent="0.2">
      <c r="A2" s="281" t="s">
        <v>38</v>
      </c>
      <c r="B2" s="281"/>
      <c r="C2" s="281"/>
      <c r="D2" s="281"/>
      <c r="E2" s="281"/>
      <c r="F2" s="281"/>
    </row>
    <row r="3" spans="1:6" ht="15.75" customHeight="1" x14ac:dyDescent="0.2">
      <c r="A3" s="281" t="s">
        <v>236</v>
      </c>
      <c r="B3" s="281"/>
      <c r="C3" s="281"/>
      <c r="D3" s="281"/>
      <c r="E3" s="281"/>
      <c r="F3" s="281"/>
    </row>
    <row r="4" spans="1:6" ht="16.5" customHeight="1" x14ac:dyDescent="0.2">
      <c r="A4" s="274"/>
      <c r="B4" s="274"/>
      <c r="C4" s="274"/>
      <c r="D4" s="274"/>
      <c r="E4" s="274"/>
      <c r="F4" s="274"/>
    </row>
    <row r="5" spans="1:6" s="275" customFormat="1" ht="48" customHeight="1" x14ac:dyDescent="0.25">
      <c r="A5" s="331" t="s">
        <v>0</v>
      </c>
      <c r="B5" s="332" t="s">
        <v>1</v>
      </c>
      <c r="C5" s="332" t="s">
        <v>6</v>
      </c>
      <c r="D5" s="332" t="s">
        <v>2</v>
      </c>
      <c r="E5" s="332" t="s">
        <v>187</v>
      </c>
      <c r="F5" s="332" t="s">
        <v>57</v>
      </c>
    </row>
    <row r="6" spans="1:6" s="275" customFormat="1" ht="45" x14ac:dyDescent="0.25">
      <c r="A6" s="314" t="s">
        <v>62</v>
      </c>
      <c r="B6" s="315" t="s">
        <v>238</v>
      </c>
      <c r="C6" s="320" t="s">
        <v>239</v>
      </c>
      <c r="D6" s="321">
        <v>36305000000</v>
      </c>
      <c r="E6" s="316">
        <v>65085000</v>
      </c>
      <c r="F6" s="317">
        <v>1</v>
      </c>
    </row>
    <row r="7" spans="1:6" s="275" customFormat="1" ht="30" x14ac:dyDescent="0.25">
      <c r="A7" s="314">
        <v>2</v>
      </c>
      <c r="B7" s="315" t="s">
        <v>240</v>
      </c>
      <c r="C7" s="320"/>
      <c r="D7" s="321"/>
      <c r="E7" s="318">
        <v>248050000</v>
      </c>
      <c r="F7" s="317">
        <v>1</v>
      </c>
    </row>
    <row r="8" spans="1:6" s="275" customFormat="1" ht="30" x14ac:dyDescent="0.25">
      <c r="A8" s="314">
        <f>A7+1</f>
        <v>3</v>
      </c>
      <c r="B8" s="315" t="s">
        <v>241</v>
      </c>
      <c r="C8" s="320"/>
      <c r="D8" s="321"/>
      <c r="E8" s="319">
        <v>34963000000</v>
      </c>
      <c r="F8" s="317">
        <v>1</v>
      </c>
    </row>
    <row r="9" spans="1:6" s="275" customFormat="1" ht="30" x14ac:dyDescent="0.25">
      <c r="A9" s="314">
        <f t="shared" ref="A9:A21" si="0">A8+1</f>
        <v>4</v>
      </c>
      <c r="B9" s="315" t="s">
        <v>242</v>
      </c>
      <c r="C9" s="320"/>
      <c r="D9" s="321"/>
      <c r="E9" s="318">
        <v>716992100</v>
      </c>
      <c r="F9" s="317">
        <v>1</v>
      </c>
    </row>
    <row r="10" spans="1:6" s="275" customFormat="1" ht="45" x14ac:dyDescent="0.25">
      <c r="A10" s="314">
        <f t="shared" si="0"/>
        <v>5</v>
      </c>
      <c r="B10" s="315" t="s">
        <v>243</v>
      </c>
      <c r="C10" s="320"/>
      <c r="D10" s="321">
        <v>25784000000</v>
      </c>
      <c r="E10" s="322">
        <v>1018906000</v>
      </c>
      <c r="F10" s="317">
        <v>1</v>
      </c>
    </row>
    <row r="11" spans="1:6" s="275" customFormat="1" ht="45" x14ac:dyDescent="0.25">
      <c r="A11" s="314">
        <f t="shared" si="0"/>
        <v>6</v>
      </c>
      <c r="B11" s="315" t="s">
        <v>244</v>
      </c>
      <c r="C11" s="320"/>
      <c r="D11" s="321"/>
      <c r="E11" s="319">
        <v>9162492000</v>
      </c>
      <c r="F11" s="317">
        <v>1</v>
      </c>
    </row>
    <row r="12" spans="1:6" s="275" customFormat="1" ht="60" x14ac:dyDescent="0.25">
      <c r="A12" s="314">
        <f t="shared" si="0"/>
        <v>7</v>
      </c>
      <c r="B12" s="315" t="s">
        <v>245</v>
      </c>
      <c r="C12" s="320"/>
      <c r="D12" s="321"/>
      <c r="E12" s="318">
        <v>203128000</v>
      </c>
      <c r="F12" s="323">
        <v>1</v>
      </c>
    </row>
    <row r="13" spans="1:6" s="275" customFormat="1" ht="45" x14ac:dyDescent="0.25">
      <c r="A13" s="314">
        <f t="shared" si="0"/>
        <v>8</v>
      </c>
      <c r="B13" s="315" t="s">
        <v>246</v>
      </c>
      <c r="C13" s="320"/>
      <c r="D13" s="321"/>
      <c r="E13" s="324">
        <v>93265000</v>
      </c>
      <c r="F13" s="317">
        <v>1</v>
      </c>
    </row>
    <row r="14" spans="1:6" s="275" customFormat="1" ht="45" x14ac:dyDescent="0.25">
      <c r="A14" s="314">
        <f t="shared" si="0"/>
        <v>9</v>
      </c>
      <c r="B14" s="315" t="s">
        <v>247</v>
      </c>
      <c r="C14" s="320"/>
      <c r="D14" s="321"/>
      <c r="E14" s="319">
        <v>3728920000</v>
      </c>
      <c r="F14" s="317">
        <v>1</v>
      </c>
    </row>
    <row r="15" spans="1:6" s="275" customFormat="1" ht="45" x14ac:dyDescent="0.25">
      <c r="A15" s="314">
        <f t="shared" si="0"/>
        <v>10</v>
      </c>
      <c r="B15" s="315" t="s">
        <v>248</v>
      </c>
      <c r="C15" s="320"/>
      <c r="D15" s="321"/>
      <c r="E15" s="318">
        <v>97972000</v>
      </c>
      <c r="F15" s="317">
        <v>1</v>
      </c>
    </row>
    <row r="16" spans="1:6" s="275" customFormat="1" ht="45" x14ac:dyDescent="0.25">
      <c r="A16" s="314">
        <f t="shared" si="0"/>
        <v>11</v>
      </c>
      <c r="B16" s="315" t="s">
        <v>249</v>
      </c>
      <c r="C16" s="320"/>
      <c r="D16" s="321"/>
      <c r="E16" s="324">
        <v>95942000</v>
      </c>
      <c r="F16" s="317">
        <v>1</v>
      </c>
    </row>
    <row r="17" spans="1:8" s="275" customFormat="1" ht="45" x14ac:dyDescent="0.25">
      <c r="A17" s="314">
        <f t="shared" si="0"/>
        <v>12</v>
      </c>
      <c r="B17" s="315" t="s">
        <v>250</v>
      </c>
      <c r="C17" s="320"/>
      <c r="D17" s="321"/>
      <c r="E17" s="319">
        <v>3941647000</v>
      </c>
      <c r="F17" s="317">
        <v>1</v>
      </c>
    </row>
    <row r="18" spans="1:8" s="275" customFormat="1" ht="45" x14ac:dyDescent="0.25">
      <c r="A18" s="314">
        <f t="shared" si="0"/>
        <v>13</v>
      </c>
      <c r="B18" s="315" t="s">
        <v>251</v>
      </c>
      <c r="C18" s="320"/>
      <c r="D18" s="321"/>
      <c r="E18" s="318">
        <v>98049000</v>
      </c>
      <c r="F18" s="317">
        <v>1</v>
      </c>
    </row>
    <row r="19" spans="1:8" s="275" customFormat="1" ht="45" x14ac:dyDescent="0.25">
      <c r="A19" s="314">
        <f t="shared" si="0"/>
        <v>14</v>
      </c>
      <c r="B19" s="315" t="s">
        <v>252</v>
      </c>
      <c r="C19" s="320"/>
      <c r="D19" s="321"/>
      <c r="E19" s="324">
        <v>96025000</v>
      </c>
      <c r="F19" s="317">
        <v>1</v>
      </c>
    </row>
    <row r="20" spans="1:8" s="275" customFormat="1" ht="45" x14ac:dyDescent="0.25">
      <c r="A20" s="314">
        <f t="shared" si="0"/>
        <v>15</v>
      </c>
      <c r="B20" s="315" t="s">
        <v>253</v>
      </c>
      <c r="C20" s="320"/>
      <c r="D20" s="321"/>
      <c r="E20" s="319">
        <v>3851023000</v>
      </c>
      <c r="F20" s="317">
        <v>1</v>
      </c>
    </row>
    <row r="21" spans="1:8" s="275" customFormat="1" ht="45" x14ac:dyDescent="0.25">
      <c r="A21" s="314">
        <f t="shared" si="0"/>
        <v>16</v>
      </c>
      <c r="B21" s="315" t="s">
        <v>254</v>
      </c>
      <c r="C21" s="320"/>
      <c r="D21" s="321"/>
      <c r="E21" s="324">
        <v>97892000</v>
      </c>
      <c r="F21" s="317">
        <v>1</v>
      </c>
    </row>
    <row r="22" spans="1:8" s="275" customFormat="1" ht="30" x14ac:dyDescent="0.25">
      <c r="A22" s="314">
        <v>17</v>
      </c>
      <c r="B22" s="315" t="s">
        <v>255</v>
      </c>
      <c r="C22" s="320"/>
      <c r="D22" s="321"/>
      <c r="E22" s="324">
        <v>199100000</v>
      </c>
      <c r="F22" s="317">
        <v>1</v>
      </c>
    </row>
    <row r="23" spans="1:8" s="275" customFormat="1" ht="30" x14ac:dyDescent="0.25">
      <c r="A23" s="314">
        <v>18</v>
      </c>
      <c r="B23" s="315" t="s">
        <v>256</v>
      </c>
      <c r="C23" s="320"/>
      <c r="D23" s="321">
        <v>1000000000</v>
      </c>
      <c r="E23" s="324">
        <v>96552000</v>
      </c>
      <c r="F23" s="317">
        <v>1</v>
      </c>
    </row>
    <row r="24" spans="1:8" s="275" customFormat="1" ht="30" x14ac:dyDescent="0.25">
      <c r="A24" s="314">
        <v>19</v>
      </c>
      <c r="B24" s="315" t="s">
        <v>257</v>
      </c>
      <c r="C24" s="320"/>
      <c r="D24" s="321"/>
      <c r="E24" s="319">
        <v>718715000</v>
      </c>
      <c r="F24" s="317">
        <v>1</v>
      </c>
    </row>
    <row r="25" spans="1:8" s="275" customFormat="1" ht="30" x14ac:dyDescent="0.25">
      <c r="A25" s="314">
        <v>20</v>
      </c>
      <c r="B25" s="315" t="s">
        <v>258</v>
      </c>
      <c r="C25" s="320"/>
      <c r="D25" s="321"/>
      <c r="E25" s="324">
        <v>75987000</v>
      </c>
      <c r="F25" s="317">
        <v>1</v>
      </c>
    </row>
    <row r="26" spans="1:8" s="275" customFormat="1" ht="15" x14ac:dyDescent="0.25">
      <c r="A26" s="314">
        <v>21</v>
      </c>
      <c r="B26" s="315" t="s">
        <v>259</v>
      </c>
      <c r="C26" s="320"/>
      <c r="D26" s="327">
        <v>146000000</v>
      </c>
      <c r="E26" s="324">
        <v>145683000</v>
      </c>
      <c r="F26" s="317">
        <v>1</v>
      </c>
    </row>
    <row r="27" spans="1:8" s="275" customFormat="1" ht="30" x14ac:dyDescent="0.25">
      <c r="A27" s="314">
        <v>22</v>
      </c>
      <c r="B27" s="315" t="s">
        <v>260</v>
      </c>
      <c r="C27" s="320"/>
      <c r="D27" s="321">
        <v>400000000</v>
      </c>
      <c r="E27" s="324">
        <v>195267000</v>
      </c>
      <c r="F27" s="317">
        <v>1</v>
      </c>
    </row>
    <row r="28" spans="1:8" s="275" customFormat="1" ht="30" x14ac:dyDescent="0.25">
      <c r="A28" s="314">
        <v>23</v>
      </c>
      <c r="B28" s="315" t="s">
        <v>261</v>
      </c>
      <c r="C28" s="320"/>
      <c r="D28" s="321"/>
      <c r="E28" s="318">
        <v>194769000</v>
      </c>
      <c r="F28" s="323">
        <v>1</v>
      </c>
    </row>
    <row r="29" spans="1:8" s="275" customFormat="1" ht="45" x14ac:dyDescent="0.25">
      <c r="A29" s="314">
        <v>24</v>
      </c>
      <c r="B29" s="315" t="s">
        <v>262</v>
      </c>
      <c r="C29" s="320"/>
      <c r="D29" s="325">
        <v>1082500000</v>
      </c>
      <c r="E29" s="318">
        <v>1000212500</v>
      </c>
      <c r="F29" s="323">
        <v>1</v>
      </c>
    </row>
    <row r="30" spans="1:8" s="275" customFormat="1" ht="30" x14ac:dyDescent="0.25">
      <c r="A30" s="314">
        <v>25</v>
      </c>
      <c r="B30" s="315" t="s">
        <v>263</v>
      </c>
      <c r="C30" s="320"/>
      <c r="D30" s="327">
        <v>180000000</v>
      </c>
      <c r="E30" s="318">
        <v>166000000</v>
      </c>
      <c r="F30" s="323">
        <v>1</v>
      </c>
    </row>
    <row r="31" spans="1:8" ht="21.75" customHeight="1" x14ac:dyDescent="0.2">
      <c r="A31" s="328" t="s">
        <v>237</v>
      </c>
      <c r="B31" s="328"/>
      <c r="C31" s="328"/>
      <c r="D31" s="326">
        <f>SUM(D6:D30)</f>
        <v>64897500000</v>
      </c>
      <c r="E31" s="326">
        <f>SUM(E6:E30)</f>
        <v>61270673600</v>
      </c>
      <c r="F31" s="279"/>
      <c r="H31" s="280"/>
    </row>
    <row r="32" spans="1:8" s="330" customFormat="1" ht="15" customHeight="1" x14ac:dyDescent="0.2">
      <c r="A32" s="329" t="s">
        <v>235</v>
      </c>
    </row>
    <row r="33" spans="1:6" x14ac:dyDescent="0.2">
      <c r="A33" s="276"/>
    </row>
    <row r="34" spans="1:6" x14ac:dyDescent="0.2">
      <c r="A34" s="276"/>
    </row>
    <row r="35" spans="1:6" x14ac:dyDescent="0.2">
      <c r="A35" s="278"/>
      <c r="B35" s="277"/>
      <c r="C35" s="277"/>
      <c r="D35" s="277"/>
      <c r="E35" s="277"/>
      <c r="F35" s="277"/>
    </row>
  </sheetData>
  <mergeCells count="9">
    <mergeCell ref="A31:C31"/>
    <mergeCell ref="C6:C30"/>
    <mergeCell ref="D6:D9"/>
    <mergeCell ref="D10:D22"/>
    <mergeCell ref="D23:D25"/>
    <mergeCell ref="D27:D28"/>
    <mergeCell ref="A1:F1"/>
    <mergeCell ref="A2:F2"/>
    <mergeCell ref="A3:F3"/>
  </mergeCells>
  <pageMargins left="0.21" right="0.14000000000000001" top="0.23" bottom="0.21" header="0.12" footer="0.12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5"/>
  <sheetViews>
    <sheetView view="pageBreakPreview" zoomScaleNormal="55" zoomScaleSheetLayoutView="100" workbookViewId="0">
      <selection activeCell="B10" sqref="B10"/>
    </sheetView>
  </sheetViews>
  <sheetFormatPr defaultColWidth="9.140625" defaultRowHeight="12.75" x14ac:dyDescent="0.2"/>
  <cols>
    <col min="1" max="1" width="5.5703125" style="2" customWidth="1"/>
    <col min="2" max="2" width="4.140625" style="4" customWidth="1"/>
    <col min="3" max="3" width="37" style="2" customWidth="1"/>
    <col min="4" max="4" width="13.85546875" style="2" hidden="1" customWidth="1"/>
    <col min="5" max="5" width="17.85546875" style="2" hidden="1" customWidth="1"/>
    <col min="6" max="6" width="17" style="2" hidden="1" customWidth="1"/>
    <col min="7" max="7" width="17" style="2" customWidth="1"/>
    <col min="8" max="8" width="16.5703125" style="2" customWidth="1"/>
    <col min="9" max="9" width="14.42578125" style="2" hidden="1" customWidth="1"/>
    <col min="10" max="10" width="16.28515625" style="2" customWidth="1"/>
    <col min="11" max="12" width="10.140625" style="2" hidden="1" customWidth="1"/>
    <col min="13" max="13" width="14.7109375" style="2" hidden="1" customWidth="1"/>
    <col min="14" max="14" width="14.5703125" style="2" hidden="1" customWidth="1"/>
    <col min="15" max="16" width="14.28515625" style="2" hidden="1" customWidth="1"/>
    <col min="17" max="17" width="17.140625" style="2" hidden="1" customWidth="1"/>
    <col min="18" max="18" width="17.28515625" style="2" hidden="1" customWidth="1"/>
    <col min="19" max="19" width="21.140625" style="2" customWidth="1"/>
    <col min="20" max="20" width="14.42578125" style="2" bestFit="1" customWidth="1"/>
    <col min="21" max="21" width="17" style="2" bestFit="1" customWidth="1"/>
    <col min="22" max="24" width="9.140625" style="2"/>
    <col min="25" max="25" width="20.85546875" style="2" bestFit="1" customWidth="1"/>
    <col min="26" max="16384" width="9.140625" style="2"/>
  </cols>
  <sheetData>
    <row r="1" spans="2:36" ht="24" customHeight="1" x14ac:dyDescent="0.2"/>
    <row r="2" spans="2:36" ht="19.5" customHeight="1" x14ac:dyDescent="0.2">
      <c r="B2" s="289" t="s">
        <v>233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X2" s="282" t="s">
        <v>27</v>
      </c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</row>
    <row r="3" spans="2:36" ht="19.5" customHeight="1" x14ac:dyDescent="0.2">
      <c r="B3" s="289" t="s">
        <v>38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2:36" ht="19.5" customHeight="1" x14ac:dyDescent="0.2">
      <c r="B4" s="289" t="s">
        <v>39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X4" s="282" t="s">
        <v>28</v>
      </c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</row>
    <row r="5" spans="2:36" ht="9" customHeight="1" x14ac:dyDescent="0.2">
      <c r="B5" s="19"/>
      <c r="C5" s="19"/>
      <c r="D5" s="19"/>
      <c r="E5" s="19"/>
      <c r="F5" s="19"/>
      <c r="G5" s="20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2:36" ht="16.5" customHeight="1" x14ac:dyDescent="0.2">
      <c r="B6" s="283" t="s">
        <v>0</v>
      </c>
      <c r="C6" s="285" t="s">
        <v>1</v>
      </c>
      <c r="D6" s="285" t="s">
        <v>12</v>
      </c>
      <c r="E6" s="3"/>
      <c r="F6" s="285" t="s">
        <v>2</v>
      </c>
      <c r="G6" s="285" t="s">
        <v>6</v>
      </c>
      <c r="H6" s="285" t="s">
        <v>96</v>
      </c>
      <c r="I6" s="285" t="s">
        <v>3</v>
      </c>
      <c r="J6" s="285" t="s">
        <v>64</v>
      </c>
      <c r="K6" s="285" t="s">
        <v>4</v>
      </c>
      <c r="L6" s="285" t="s">
        <v>5</v>
      </c>
      <c r="M6" s="287" t="s">
        <v>63</v>
      </c>
      <c r="N6" s="287"/>
      <c r="O6" s="287"/>
      <c r="P6" s="287"/>
      <c r="Q6" s="287"/>
      <c r="R6" s="288"/>
      <c r="S6" s="285" t="s">
        <v>136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2:36" s="4" customFormat="1" ht="48" customHeight="1" x14ac:dyDescent="0.25">
      <c r="B7" s="284"/>
      <c r="C7" s="286"/>
      <c r="D7" s="286"/>
      <c r="E7" s="23" t="s">
        <v>11</v>
      </c>
      <c r="F7" s="286"/>
      <c r="G7" s="286"/>
      <c r="H7" s="286"/>
      <c r="I7" s="286"/>
      <c r="J7" s="286"/>
      <c r="K7" s="286"/>
      <c r="L7" s="286"/>
      <c r="M7" s="24" t="s">
        <v>128</v>
      </c>
      <c r="N7" s="24" t="s">
        <v>129</v>
      </c>
      <c r="O7" s="24" t="s">
        <v>130</v>
      </c>
      <c r="P7" s="24" t="s">
        <v>131</v>
      </c>
      <c r="Q7" s="24" t="s">
        <v>69</v>
      </c>
      <c r="R7" s="24" t="s">
        <v>70</v>
      </c>
      <c r="S7" s="286"/>
    </row>
    <row r="8" spans="2:36" ht="30" hidden="1" customHeight="1" x14ac:dyDescent="0.2">
      <c r="B8" s="5">
        <v>2</v>
      </c>
      <c r="C8" s="11" t="s">
        <v>13</v>
      </c>
      <c r="D8" s="8" t="s">
        <v>9</v>
      </c>
      <c r="E8" s="12"/>
      <c r="F8" s="9">
        <v>92000000</v>
      </c>
      <c r="G8" s="9"/>
      <c r="H8" s="6"/>
      <c r="I8" s="8" t="s">
        <v>10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2:36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36" ht="21" customHeight="1" x14ac:dyDescent="0.2">
      <c r="B10" s="3" t="s">
        <v>72</v>
      </c>
      <c r="C10" s="32" t="s">
        <v>137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</row>
    <row r="11" spans="2:36" ht="21" customHeight="1" x14ac:dyDescent="0.2">
      <c r="B11" s="3"/>
      <c r="C11" s="17" t="s">
        <v>71</v>
      </c>
      <c r="D11" s="18"/>
      <c r="E11" s="18"/>
      <c r="F11" s="18"/>
      <c r="G11" s="200"/>
      <c r="H11" s="18"/>
      <c r="I11" s="18"/>
      <c r="J11" s="18"/>
      <c r="K11" s="13"/>
      <c r="L11" s="13"/>
      <c r="M11" s="18"/>
      <c r="N11" s="18"/>
      <c r="O11" s="18"/>
      <c r="P11" s="18"/>
      <c r="Q11" s="18"/>
      <c r="R11" s="18"/>
      <c r="S11" s="25"/>
    </row>
    <row r="12" spans="2:36" s="15" customFormat="1" ht="38.25" customHeight="1" x14ac:dyDescent="0.2">
      <c r="B12" s="44">
        <v>1</v>
      </c>
      <c r="C12" s="45" t="s">
        <v>7</v>
      </c>
      <c r="D12" s="46" t="s">
        <v>9</v>
      </c>
      <c r="E12" s="47">
        <v>40696000</v>
      </c>
      <c r="F12" s="47">
        <v>50000000</v>
      </c>
      <c r="G12" s="290" t="s">
        <v>190</v>
      </c>
      <c r="H12" s="290">
        <v>8514357000</v>
      </c>
      <c r="I12" s="48" t="s">
        <v>83</v>
      </c>
      <c r="J12" s="49">
        <v>1185698000</v>
      </c>
      <c r="K12" s="50">
        <v>42373</v>
      </c>
      <c r="L12" s="50">
        <v>42735</v>
      </c>
      <c r="M12" s="51">
        <f t="shared" ref="M12:M19" si="0">J12/4</f>
        <v>296424500</v>
      </c>
      <c r="N12" s="51">
        <f>J12/4</f>
        <v>296424500</v>
      </c>
      <c r="O12" s="51">
        <f>J12/4</f>
        <v>296424500</v>
      </c>
      <c r="P12" s="117" t="s">
        <v>29</v>
      </c>
      <c r="Q12" s="53">
        <f t="shared" ref="Q12:Q19" si="1">SUM(M12:O12)</f>
        <v>889273500</v>
      </c>
      <c r="R12" s="53">
        <v>296424500</v>
      </c>
      <c r="S12" s="204">
        <v>1</v>
      </c>
      <c r="V12" s="121" t="s">
        <v>83</v>
      </c>
    </row>
    <row r="13" spans="2:36" s="15" customFormat="1" ht="42.75" customHeight="1" x14ac:dyDescent="0.2">
      <c r="B13" s="54" t="s">
        <v>50</v>
      </c>
      <c r="C13" s="55" t="s">
        <v>8</v>
      </c>
      <c r="D13" s="56" t="s">
        <v>25</v>
      </c>
      <c r="E13" s="57">
        <v>25612000</v>
      </c>
      <c r="F13" s="57">
        <v>140031433.47999999</v>
      </c>
      <c r="G13" s="291"/>
      <c r="H13" s="291"/>
      <c r="I13" s="58" t="s">
        <v>84</v>
      </c>
      <c r="J13" s="59">
        <v>1285055000</v>
      </c>
      <c r="K13" s="60">
        <v>42373</v>
      </c>
      <c r="L13" s="60">
        <v>42735</v>
      </c>
      <c r="M13" s="61">
        <f t="shared" si="0"/>
        <v>321263750</v>
      </c>
      <c r="N13" s="62">
        <v>321263750</v>
      </c>
      <c r="O13" s="62">
        <v>321263750</v>
      </c>
      <c r="P13" s="129" t="s">
        <v>29</v>
      </c>
      <c r="Q13" s="63">
        <f t="shared" si="1"/>
        <v>963791250</v>
      </c>
      <c r="R13" s="63">
        <v>321263750</v>
      </c>
      <c r="S13" s="204">
        <v>1</v>
      </c>
      <c r="V13" s="121"/>
    </row>
    <row r="14" spans="2:36" ht="42.75" customHeight="1" x14ac:dyDescent="0.2">
      <c r="B14" s="54" t="s">
        <v>51</v>
      </c>
      <c r="C14" s="55" t="s">
        <v>139</v>
      </c>
      <c r="D14" s="56" t="s">
        <v>43</v>
      </c>
      <c r="E14" s="57">
        <v>50000000</v>
      </c>
      <c r="F14" s="57">
        <v>179824323.45523494</v>
      </c>
      <c r="G14" s="291"/>
      <c r="H14" s="291"/>
      <c r="I14" s="64" t="s">
        <v>85</v>
      </c>
      <c r="J14" s="59">
        <v>1282990000</v>
      </c>
      <c r="K14" s="60">
        <v>42373</v>
      </c>
      <c r="L14" s="60">
        <v>42735</v>
      </c>
      <c r="M14" s="61">
        <f t="shared" si="0"/>
        <v>320747500</v>
      </c>
      <c r="N14" s="62">
        <v>320747500</v>
      </c>
      <c r="O14" s="62">
        <v>320747500</v>
      </c>
      <c r="P14" s="129" t="s">
        <v>29</v>
      </c>
      <c r="Q14" s="63">
        <f t="shared" si="1"/>
        <v>962242500</v>
      </c>
      <c r="R14" s="63">
        <v>320747500</v>
      </c>
      <c r="S14" s="204">
        <v>1</v>
      </c>
      <c r="V14" s="121" t="s">
        <v>84</v>
      </c>
    </row>
    <row r="15" spans="2:36" ht="35.25" customHeight="1" x14ac:dyDescent="0.2">
      <c r="B15" s="54" t="s">
        <v>52</v>
      </c>
      <c r="C15" s="55" t="s">
        <v>140</v>
      </c>
      <c r="D15" s="56" t="s">
        <v>9</v>
      </c>
      <c r="E15" s="57">
        <v>36872000</v>
      </c>
      <c r="F15" s="57">
        <v>50000000</v>
      </c>
      <c r="G15" s="291"/>
      <c r="H15" s="291"/>
      <c r="I15" s="64" t="s">
        <v>86</v>
      </c>
      <c r="J15" s="59">
        <v>1047885000</v>
      </c>
      <c r="K15" s="60">
        <v>42373</v>
      </c>
      <c r="L15" s="60">
        <v>42735</v>
      </c>
      <c r="M15" s="63">
        <f t="shared" si="0"/>
        <v>261971250</v>
      </c>
      <c r="N15" s="62">
        <v>261971250</v>
      </c>
      <c r="O15" s="62">
        <v>261971250</v>
      </c>
      <c r="P15" s="129" t="s">
        <v>29</v>
      </c>
      <c r="Q15" s="63">
        <f t="shared" si="1"/>
        <v>785913750</v>
      </c>
      <c r="R15" s="63">
        <v>261971250</v>
      </c>
      <c r="S15" s="204">
        <v>1</v>
      </c>
      <c r="V15" s="121"/>
    </row>
    <row r="16" spans="2:36" ht="37.5" customHeight="1" x14ac:dyDescent="0.2">
      <c r="B16" s="54" t="s">
        <v>53</v>
      </c>
      <c r="C16" s="55" t="s">
        <v>141</v>
      </c>
      <c r="D16" s="56" t="s">
        <v>42</v>
      </c>
      <c r="E16" s="57"/>
      <c r="F16" s="57">
        <v>23414471000</v>
      </c>
      <c r="G16" s="291"/>
      <c r="H16" s="291"/>
      <c r="I16" s="64" t="s">
        <v>87</v>
      </c>
      <c r="J16" s="59">
        <v>872379000</v>
      </c>
      <c r="K16" s="60">
        <v>42373</v>
      </c>
      <c r="L16" s="60">
        <v>42735</v>
      </c>
      <c r="M16" s="63">
        <f t="shared" si="0"/>
        <v>218094750</v>
      </c>
      <c r="N16" s="62">
        <v>218094750</v>
      </c>
      <c r="O16" s="62">
        <v>218094750</v>
      </c>
      <c r="P16" s="129" t="s">
        <v>29</v>
      </c>
      <c r="Q16" s="63">
        <f t="shared" si="1"/>
        <v>654284250</v>
      </c>
      <c r="R16" s="63">
        <v>218094750</v>
      </c>
      <c r="S16" s="204">
        <v>1</v>
      </c>
      <c r="T16" s="28">
        <v>710360000</v>
      </c>
      <c r="U16" s="29">
        <f>J16+T16</f>
        <v>1582739000</v>
      </c>
      <c r="V16" s="121" t="s">
        <v>85</v>
      </c>
    </row>
    <row r="17" spans="2:25" ht="50.25" customHeight="1" x14ac:dyDescent="0.2">
      <c r="B17" s="54" t="s">
        <v>54</v>
      </c>
      <c r="C17" s="55" t="s">
        <v>142</v>
      </c>
      <c r="D17" s="56" t="s">
        <v>26</v>
      </c>
      <c r="E17" s="57"/>
      <c r="F17" s="57">
        <v>1279469757</v>
      </c>
      <c r="G17" s="291"/>
      <c r="H17" s="291"/>
      <c r="I17" s="64" t="s">
        <v>83</v>
      </c>
      <c r="J17" s="59">
        <v>1012110000</v>
      </c>
      <c r="K17" s="60">
        <v>42373</v>
      </c>
      <c r="L17" s="60">
        <v>42735</v>
      </c>
      <c r="M17" s="63">
        <f t="shared" si="0"/>
        <v>253027500</v>
      </c>
      <c r="N17" s="63">
        <v>253027500</v>
      </c>
      <c r="O17" s="62">
        <v>253027500</v>
      </c>
      <c r="P17" s="129" t="s">
        <v>29</v>
      </c>
      <c r="Q17" s="63">
        <f t="shared" si="1"/>
        <v>759082500</v>
      </c>
      <c r="R17" s="63">
        <v>253027500</v>
      </c>
      <c r="S17" s="204">
        <v>1</v>
      </c>
      <c r="T17" s="28">
        <v>83000000</v>
      </c>
      <c r="U17" s="29">
        <f>J17+T17</f>
        <v>1095110000</v>
      </c>
      <c r="V17" s="121"/>
    </row>
    <row r="18" spans="2:25" ht="50.25" customHeight="1" x14ac:dyDescent="0.2">
      <c r="B18" s="54" t="s">
        <v>55</v>
      </c>
      <c r="C18" s="55" t="s">
        <v>143</v>
      </c>
      <c r="D18" s="56" t="s">
        <v>26</v>
      </c>
      <c r="E18" s="57"/>
      <c r="F18" s="66" t="s">
        <v>46</v>
      </c>
      <c r="G18" s="291"/>
      <c r="H18" s="291"/>
      <c r="I18" s="64" t="s">
        <v>89</v>
      </c>
      <c r="J18" s="59">
        <v>1109632000</v>
      </c>
      <c r="K18" s="60">
        <v>42373</v>
      </c>
      <c r="L18" s="60">
        <v>42735</v>
      </c>
      <c r="M18" s="63">
        <f t="shared" si="0"/>
        <v>277408000</v>
      </c>
      <c r="N18" s="62">
        <v>277408000</v>
      </c>
      <c r="O18" s="62">
        <v>277408000</v>
      </c>
      <c r="P18" s="129" t="s">
        <v>29</v>
      </c>
      <c r="Q18" s="63">
        <f t="shared" si="1"/>
        <v>832224000</v>
      </c>
      <c r="R18" s="63">
        <v>277408000</v>
      </c>
      <c r="S18" s="204">
        <v>1</v>
      </c>
      <c r="V18" s="121" t="s">
        <v>86</v>
      </c>
    </row>
    <row r="19" spans="2:25" ht="50.25" customHeight="1" x14ac:dyDescent="0.2">
      <c r="B19" s="67" t="s">
        <v>56</v>
      </c>
      <c r="C19" s="68" t="s">
        <v>144</v>
      </c>
      <c r="D19" s="69" t="s">
        <v>42</v>
      </c>
      <c r="E19" s="70"/>
      <c r="F19" s="71">
        <v>2629517000</v>
      </c>
      <c r="G19" s="292"/>
      <c r="H19" s="292"/>
      <c r="I19" s="72" t="s">
        <v>86</v>
      </c>
      <c r="J19" s="73">
        <v>718608000</v>
      </c>
      <c r="K19" s="74">
        <v>42373</v>
      </c>
      <c r="L19" s="74">
        <v>42735</v>
      </c>
      <c r="M19" s="75">
        <f t="shared" si="0"/>
        <v>179652000</v>
      </c>
      <c r="N19" s="75">
        <v>179652000</v>
      </c>
      <c r="O19" s="75">
        <v>179652000</v>
      </c>
      <c r="P19" s="129" t="s">
        <v>29</v>
      </c>
      <c r="Q19" s="76">
        <f t="shared" si="1"/>
        <v>538956000</v>
      </c>
      <c r="R19" s="76">
        <v>179652000</v>
      </c>
      <c r="S19" s="204">
        <v>1</v>
      </c>
      <c r="V19" s="121"/>
    </row>
    <row r="20" spans="2:25" ht="23.25" customHeight="1" x14ac:dyDescent="0.2">
      <c r="B20" s="31"/>
      <c r="C20" s="39" t="s">
        <v>58</v>
      </c>
      <c r="D20" s="30"/>
      <c r="E20" s="30"/>
      <c r="F20" s="30"/>
      <c r="G20" s="30"/>
      <c r="H20" s="38">
        <f>SUM(H12:H19)</f>
        <v>8514357000</v>
      </c>
      <c r="I20" s="36"/>
      <c r="J20" s="38">
        <f>SUM(J12:J19)</f>
        <v>8514357000</v>
      </c>
      <c r="K20" s="6"/>
      <c r="L20" s="6"/>
      <c r="M20" s="6"/>
      <c r="N20" s="6"/>
      <c r="O20" s="6"/>
      <c r="P20" s="6"/>
      <c r="Q20" s="37">
        <f>SUM(Q12:Q19)</f>
        <v>6385767750</v>
      </c>
      <c r="R20" s="37">
        <f>SUM(R12:R19)</f>
        <v>2128589250</v>
      </c>
      <c r="S20" s="205"/>
      <c r="U20" s="29">
        <f>H20-J20</f>
        <v>0</v>
      </c>
      <c r="V20" s="121" t="s">
        <v>87</v>
      </c>
      <c r="Y20" s="2" t="s">
        <v>44</v>
      </c>
    </row>
    <row r="21" spans="2:25" ht="23.25" customHeight="1" x14ac:dyDescent="0.2">
      <c r="B21" s="22" t="s">
        <v>73</v>
      </c>
      <c r="C21" s="17" t="s">
        <v>75</v>
      </c>
      <c r="D21" s="40"/>
      <c r="E21" s="40"/>
      <c r="F21" s="40"/>
      <c r="G21" s="40"/>
      <c r="H21" s="41"/>
      <c r="I21" s="33"/>
      <c r="J21" s="41"/>
      <c r="K21" s="40"/>
      <c r="L21" s="40"/>
      <c r="M21" s="40"/>
      <c r="N21" s="40"/>
      <c r="O21" s="40"/>
      <c r="P21" s="40"/>
      <c r="Q21" s="42"/>
      <c r="R21" s="42"/>
      <c r="S21" s="43"/>
      <c r="V21" s="121" t="s">
        <v>88</v>
      </c>
    </row>
    <row r="22" spans="2:25" ht="43.5" customHeight="1" x14ac:dyDescent="0.2">
      <c r="B22" s="44">
        <v>1</v>
      </c>
      <c r="C22" s="45" t="s">
        <v>145</v>
      </c>
      <c r="D22" s="46" t="s">
        <v>42</v>
      </c>
      <c r="E22" s="47"/>
      <c r="F22" s="77">
        <v>2629517000</v>
      </c>
      <c r="G22" s="293" t="s">
        <v>138</v>
      </c>
      <c r="H22" s="295">
        <v>200000000</v>
      </c>
      <c r="I22" s="78" t="s">
        <v>10</v>
      </c>
      <c r="J22" s="49">
        <v>92400000</v>
      </c>
      <c r="K22" s="50">
        <v>42373</v>
      </c>
      <c r="L22" s="50">
        <v>42735</v>
      </c>
      <c r="M22" s="52">
        <f>J22/4</f>
        <v>23100000</v>
      </c>
      <c r="N22" s="52">
        <v>23100000</v>
      </c>
      <c r="O22" s="52">
        <v>23100000</v>
      </c>
      <c r="P22" s="117" t="s">
        <v>29</v>
      </c>
      <c r="Q22" s="53">
        <f>SUM(M22:O22)</f>
        <v>69300000</v>
      </c>
      <c r="R22" s="53">
        <v>23100000</v>
      </c>
      <c r="S22" s="204">
        <v>1</v>
      </c>
      <c r="V22" s="121" t="s">
        <v>83</v>
      </c>
    </row>
    <row r="23" spans="2:25" ht="43.5" customHeight="1" x14ac:dyDescent="0.2">
      <c r="B23" s="79">
        <v>2</v>
      </c>
      <c r="C23" s="68" t="s">
        <v>146</v>
      </c>
      <c r="D23" s="80"/>
      <c r="E23" s="81"/>
      <c r="F23" s="82"/>
      <c r="G23" s="294"/>
      <c r="H23" s="296"/>
      <c r="I23" s="72" t="s">
        <v>10</v>
      </c>
      <c r="J23" s="73">
        <v>89262000</v>
      </c>
      <c r="K23" s="74">
        <v>42587</v>
      </c>
      <c r="L23" s="74">
        <v>42594</v>
      </c>
      <c r="M23" s="75">
        <f>J23</f>
        <v>89262000</v>
      </c>
      <c r="N23" s="83" t="s">
        <v>29</v>
      </c>
      <c r="O23" s="83" t="s">
        <v>29</v>
      </c>
      <c r="P23" s="116" t="s">
        <v>29</v>
      </c>
      <c r="Q23" s="76">
        <f>M23</f>
        <v>89262000</v>
      </c>
      <c r="R23" s="76"/>
      <c r="S23" s="204">
        <v>1</v>
      </c>
      <c r="V23" s="121"/>
    </row>
    <row r="24" spans="2:25" ht="23.25" customHeight="1" x14ac:dyDescent="0.2">
      <c r="B24" s="31"/>
      <c r="C24" s="39" t="s">
        <v>58</v>
      </c>
      <c r="D24" s="30"/>
      <c r="E24" s="30"/>
      <c r="F24" s="30"/>
      <c r="G24" s="30"/>
      <c r="H24" s="35">
        <f>SUM(H22:H23)</f>
        <v>200000000</v>
      </c>
      <c r="I24" s="36"/>
      <c r="J24" s="38">
        <f>SUM(J22:J23)</f>
        <v>181662000</v>
      </c>
      <c r="K24" s="6"/>
      <c r="L24" s="6"/>
      <c r="M24" s="6"/>
      <c r="N24" s="6"/>
      <c r="O24" s="6"/>
      <c r="P24" s="6"/>
      <c r="Q24" s="37">
        <f>SUM(Q22:Q23)</f>
        <v>158562000</v>
      </c>
      <c r="R24" s="37">
        <f>SUM(R22)</f>
        <v>23100000</v>
      </c>
      <c r="S24" s="6"/>
      <c r="V24" s="121" t="s">
        <v>89</v>
      </c>
      <c r="Y24" s="2" t="s">
        <v>44</v>
      </c>
    </row>
    <row r="25" spans="2:25" ht="15" customHeight="1" x14ac:dyDescent="0.2">
      <c r="V25" s="121" t="s">
        <v>90</v>
      </c>
    </row>
    <row r="26" spans="2:25" ht="15" customHeight="1" x14ac:dyDescent="0.2">
      <c r="P26" s="118" t="s">
        <v>74</v>
      </c>
      <c r="V26" s="121" t="s">
        <v>86</v>
      </c>
    </row>
    <row r="27" spans="2:25" ht="9" customHeight="1" x14ac:dyDescent="0.2">
      <c r="P27" s="118" t="s">
        <v>45</v>
      </c>
    </row>
    <row r="28" spans="2:25" ht="15" customHeight="1" x14ac:dyDescent="0.2">
      <c r="P28" s="118" t="s">
        <v>59</v>
      </c>
    </row>
    <row r="29" spans="2:25" ht="15" customHeight="1" x14ac:dyDescent="0.2">
      <c r="P29" s="118"/>
    </row>
    <row r="30" spans="2:25" ht="9" customHeight="1" x14ac:dyDescent="0.2">
      <c r="P30" s="118"/>
    </row>
    <row r="31" spans="2:25" ht="8.25" customHeight="1" x14ac:dyDescent="0.2">
      <c r="P31" s="118"/>
    </row>
    <row r="32" spans="2:25" ht="15" customHeight="1" x14ac:dyDescent="0.2">
      <c r="P32" s="16"/>
    </row>
    <row r="33" spans="3:16" ht="15" customHeight="1" x14ac:dyDescent="0.2">
      <c r="P33" s="119" t="s">
        <v>60</v>
      </c>
    </row>
    <row r="34" spans="3:16" ht="15" customHeight="1" x14ac:dyDescent="0.2">
      <c r="P34" s="120" t="s">
        <v>61</v>
      </c>
    </row>
    <row r="35" spans="3:16" ht="15" customHeight="1" x14ac:dyDescent="0.2"/>
    <row r="36" spans="3:16" x14ac:dyDescent="0.2">
      <c r="L36" s="2" t="s">
        <v>49</v>
      </c>
    </row>
    <row r="37" spans="3:16" ht="15" customHeight="1" x14ac:dyDescent="0.2">
      <c r="C37" s="2" t="s">
        <v>34</v>
      </c>
    </row>
    <row r="38" spans="3:16" ht="15" customHeight="1" x14ac:dyDescent="0.2">
      <c r="C38" s="2" t="s">
        <v>35</v>
      </c>
      <c r="L38" s="2" t="s">
        <v>30</v>
      </c>
    </row>
    <row r="39" spans="3:16" x14ac:dyDescent="0.2">
      <c r="L39" s="2" t="s">
        <v>31</v>
      </c>
    </row>
    <row r="43" spans="3:16" x14ac:dyDescent="0.2">
      <c r="C43" s="2" t="s">
        <v>36</v>
      </c>
      <c r="L43" s="2" t="s">
        <v>32</v>
      </c>
    </row>
    <row r="44" spans="3:16" x14ac:dyDescent="0.2">
      <c r="C44" s="2" t="s">
        <v>37</v>
      </c>
      <c r="L44" s="2" t="s">
        <v>33</v>
      </c>
    </row>
    <row r="45" spans="3:16" x14ac:dyDescent="0.2">
      <c r="C45" s="16"/>
      <c r="D45" s="16"/>
      <c r="E45" s="16"/>
      <c r="F45" s="16"/>
      <c r="G45" s="16"/>
      <c r="H45" s="16"/>
      <c r="I45" s="16"/>
      <c r="J45" s="16"/>
      <c r="K45" s="16"/>
      <c r="L45" s="16"/>
    </row>
  </sheetData>
  <mergeCells count="21">
    <mergeCell ref="G12:G19"/>
    <mergeCell ref="H12:H19"/>
    <mergeCell ref="G22:G23"/>
    <mergeCell ref="H22:H23"/>
    <mergeCell ref="B3:S3"/>
    <mergeCell ref="B4:S4"/>
    <mergeCell ref="S6:S7"/>
    <mergeCell ref="X2:AJ2"/>
    <mergeCell ref="X4:AJ4"/>
    <mergeCell ref="B6:B7"/>
    <mergeCell ref="C6:C7"/>
    <mergeCell ref="D6:D7"/>
    <mergeCell ref="F6:F7"/>
    <mergeCell ref="H6:H7"/>
    <mergeCell ref="I6:I7"/>
    <mergeCell ref="J6:J7"/>
    <mergeCell ref="K6:K7"/>
    <mergeCell ref="L6:L7"/>
    <mergeCell ref="M6:R6"/>
    <mergeCell ref="G6:G7"/>
    <mergeCell ref="B2:S2"/>
  </mergeCells>
  <printOptions horizontalCentered="1"/>
  <pageMargins left="3.9370078740157501E-2" right="3.9370078740157501E-2" top="0.118110236220472" bottom="0.118110236220472" header="0.31496062992126" footer="0.31496062992126"/>
  <pageSetup paperSize="9" scale="80" orientation="portrait" horizontalDpi="4294967293" verticalDpi="4294967293" r:id="rId1"/>
  <headerFooter>
    <oddFooter>Page &amp;P</oddFooter>
  </headerFooter>
  <colBreaks count="1" manualBreakCount="1">
    <brk id="19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view="pageBreakPreview" topLeftCell="B1" zoomScale="115" zoomScaleNormal="55" zoomScaleSheetLayoutView="115" workbookViewId="0">
      <selection activeCell="C8" sqref="C8"/>
    </sheetView>
  </sheetViews>
  <sheetFormatPr defaultColWidth="9.140625" defaultRowHeight="12.75" x14ac:dyDescent="0.2"/>
  <cols>
    <col min="1" max="1" width="5.5703125" style="2" hidden="1" customWidth="1"/>
    <col min="2" max="2" width="4.140625" style="4" customWidth="1"/>
    <col min="3" max="3" width="54.28515625" style="2" customWidth="1"/>
    <col min="4" max="4" width="13.85546875" style="2" hidden="1" customWidth="1"/>
    <col min="5" max="5" width="17.85546875" style="2" hidden="1" customWidth="1"/>
    <col min="6" max="6" width="1.42578125" style="2" hidden="1" customWidth="1"/>
    <col min="7" max="7" width="19.28515625" style="2" customWidth="1"/>
    <col min="8" max="8" width="17.5703125" style="2" customWidth="1"/>
    <col min="9" max="9" width="14.7109375" style="2" hidden="1" customWidth="1"/>
    <col min="10" max="10" width="19.140625" style="2" customWidth="1"/>
    <col min="11" max="11" width="11.85546875" style="2" hidden="1" customWidth="1"/>
    <col min="12" max="12" width="14" style="2" hidden="1" customWidth="1"/>
    <col min="13" max="13" width="15.28515625" style="2" hidden="1" customWidth="1"/>
    <col min="14" max="14" width="15.140625" style="2" hidden="1" customWidth="1"/>
    <col min="15" max="15" width="13.85546875" style="2" hidden="1" customWidth="1"/>
    <col min="16" max="16" width="14.28515625" style="2" hidden="1" customWidth="1"/>
    <col min="17" max="17" width="15.85546875" style="2" hidden="1" customWidth="1"/>
    <col min="18" max="18" width="17.28515625" style="2" hidden="1" customWidth="1"/>
    <col min="19" max="19" width="15.42578125" style="2" customWidth="1"/>
    <col min="20" max="20" width="14.42578125" style="2" hidden="1" customWidth="1"/>
    <col min="21" max="21" width="17" style="2" hidden="1" customWidth="1"/>
    <col min="22" max="24" width="0" style="2" hidden="1" customWidth="1"/>
    <col min="25" max="25" width="20.85546875" style="2" hidden="1" customWidth="1"/>
    <col min="26" max="32" width="0" style="2" hidden="1" customWidth="1"/>
    <col min="33" max="16384" width="9.140625" style="2"/>
  </cols>
  <sheetData>
    <row r="1" spans="2:36" x14ac:dyDescent="0.2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</row>
    <row r="2" spans="2:36" ht="16.5" customHeight="1" x14ac:dyDescent="0.2">
      <c r="B2" s="283" t="s">
        <v>0</v>
      </c>
      <c r="C2" s="285" t="s">
        <v>1</v>
      </c>
      <c r="D2" s="285" t="s">
        <v>12</v>
      </c>
      <c r="E2" s="3"/>
      <c r="F2" s="285" t="s">
        <v>2</v>
      </c>
      <c r="G2" s="285" t="s">
        <v>6</v>
      </c>
      <c r="H2" s="285" t="s">
        <v>96</v>
      </c>
      <c r="I2" s="285" t="s">
        <v>3</v>
      </c>
      <c r="J2" s="285" t="s">
        <v>187</v>
      </c>
      <c r="K2" s="285" t="s">
        <v>4</v>
      </c>
      <c r="L2" s="285" t="s">
        <v>5</v>
      </c>
      <c r="M2" s="310" t="s">
        <v>63</v>
      </c>
      <c r="N2" s="287"/>
      <c r="O2" s="287"/>
      <c r="P2" s="287"/>
      <c r="Q2" s="287"/>
      <c r="R2" s="288"/>
      <c r="S2" s="285" t="s">
        <v>136</v>
      </c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</row>
    <row r="3" spans="2:36" s="4" customFormat="1" ht="48" customHeight="1" x14ac:dyDescent="0.25">
      <c r="B3" s="284"/>
      <c r="C3" s="286"/>
      <c r="D3" s="286"/>
      <c r="E3" s="196" t="s">
        <v>11</v>
      </c>
      <c r="F3" s="286"/>
      <c r="G3" s="286"/>
      <c r="H3" s="286"/>
      <c r="I3" s="286"/>
      <c r="J3" s="286"/>
      <c r="K3" s="286"/>
      <c r="L3" s="286"/>
      <c r="M3" s="24" t="s">
        <v>65</v>
      </c>
      <c r="N3" s="24" t="s">
        <v>66</v>
      </c>
      <c r="O3" s="24" t="s">
        <v>67</v>
      </c>
      <c r="P3" s="24" t="s">
        <v>68</v>
      </c>
      <c r="Q3" s="24" t="s">
        <v>69</v>
      </c>
      <c r="R3" s="24" t="s">
        <v>70</v>
      </c>
      <c r="S3" s="286"/>
    </row>
    <row r="4" spans="2:36" ht="30" hidden="1" customHeight="1" x14ac:dyDescent="0.2">
      <c r="B4" s="5">
        <v>2</v>
      </c>
      <c r="C4" s="11" t="s">
        <v>13</v>
      </c>
      <c r="D4" s="8" t="s">
        <v>9</v>
      </c>
      <c r="E4" s="12"/>
      <c r="F4" s="9">
        <v>92000000</v>
      </c>
      <c r="G4" s="9"/>
      <c r="H4" s="6"/>
      <c r="I4" s="8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2:36" s="222" customFormat="1" ht="21" customHeight="1" x14ac:dyDescent="0.25">
      <c r="B5" s="197" t="s">
        <v>76</v>
      </c>
      <c r="C5" s="307" t="s">
        <v>184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9"/>
      <c r="P5" s="221"/>
      <c r="Q5" s="221"/>
      <c r="R5" s="221"/>
      <c r="S5" s="228"/>
    </row>
    <row r="6" spans="2:36" ht="30" x14ac:dyDescent="0.2">
      <c r="B6" s="233">
        <v>1</v>
      </c>
      <c r="C6" s="234" t="s">
        <v>16</v>
      </c>
      <c r="D6" s="235"/>
      <c r="E6" s="235"/>
      <c r="F6" s="235"/>
      <c r="G6" s="262" t="s">
        <v>183</v>
      </c>
      <c r="H6" s="236">
        <v>5025000000</v>
      </c>
      <c r="I6" s="235"/>
      <c r="J6" s="237">
        <v>4886910000</v>
      </c>
      <c r="K6" s="235"/>
      <c r="L6" s="235"/>
      <c r="M6" s="235"/>
      <c r="N6" s="235"/>
      <c r="O6" s="235"/>
      <c r="P6" s="235"/>
      <c r="Q6" s="235"/>
      <c r="R6" s="235"/>
      <c r="S6" s="204">
        <v>1</v>
      </c>
    </row>
    <row r="7" spans="2:36" ht="30" x14ac:dyDescent="0.2">
      <c r="B7" s="238">
        <v>2</v>
      </c>
      <c r="C7" s="239" t="s">
        <v>17</v>
      </c>
      <c r="D7" s="124"/>
      <c r="E7" s="124"/>
      <c r="F7" s="124"/>
      <c r="G7" s="240" t="s">
        <v>183</v>
      </c>
      <c r="H7" s="220">
        <v>3150000000</v>
      </c>
      <c r="I7" s="124"/>
      <c r="J7" s="241">
        <v>2925938000</v>
      </c>
      <c r="K7" s="124"/>
      <c r="L7" s="124"/>
      <c r="M7" s="124"/>
      <c r="N7" s="124"/>
      <c r="O7" s="124"/>
      <c r="P7" s="124"/>
      <c r="Q7" s="124"/>
      <c r="R7" s="124"/>
      <c r="S7" s="242">
        <v>1</v>
      </c>
    </row>
    <row r="8" spans="2:36" ht="30" x14ac:dyDescent="0.2">
      <c r="B8" s="238">
        <v>3</v>
      </c>
      <c r="C8" s="239" t="s">
        <v>18</v>
      </c>
      <c r="D8" s="124"/>
      <c r="E8" s="124"/>
      <c r="F8" s="124"/>
      <c r="G8" s="240" t="s">
        <v>183</v>
      </c>
      <c r="H8" s="220">
        <v>2055434000</v>
      </c>
      <c r="I8" s="124"/>
      <c r="J8" s="241">
        <v>1920837520</v>
      </c>
      <c r="K8" s="124"/>
      <c r="L8" s="124"/>
      <c r="M8" s="124"/>
      <c r="N8" s="124"/>
      <c r="O8" s="124"/>
      <c r="P8" s="124"/>
      <c r="Q8" s="124"/>
      <c r="R8" s="124"/>
      <c r="S8" s="242">
        <v>1</v>
      </c>
    </row>
    <row r="9" spans="2:36" ht="60" x14ac:dyDescent="0.2">
      <c r="B9" s="238"/>
      <c r="C9" s="239" t="s">
        <v>41</v>
      </c>
      <c r="D9" s="124"/>
      <c r="E9" s="124"/>
      <c r="F9" s="124"/>
      <c r="G9" s="240" t="s">
        <v>183</v>
      </c>
      <c r="H9" s="220">
        <v>9358974000</v>
      </c>
      <c r="I9" s="124"/>
      <c r="J9" s="220">
        <v>9100329000</v>
      </c>
      <c r="K9" s="124"/>
      <c r="L9" s="124"/>
      <c r="M9" s="124"/>
      <c r="N9" s="124"/>
      <c r="O9" s="124"/>
      <c r="P9" s="124"/>
      <c r="Q9" s="124"/>
      <c r="R9" s="124"/>
      <c r="S9" s="242">
        <v>1</v>
      </c>
    </row>
    <row r="10" spans="2:36" ht="30" x14ac:dyDescent="0.2">
      <c r="B10" s="238">
        <v>4</v>
      </c>
      <c r="C10" s="239" t="s">
        <v>19</v>
      </c>
      <c r="D10" s="124"/>
      <c r="E10" s="124"/>
      <c r="F10" s="124"/>
      <c r="G10" s="240" t="s">
        <v>183</v>
      </c>
      <c r="H10" s="241">
        <v>95208000</v>
      </c>
      <c r="I10" s="124"/>
      <c r="J10" s="258">
        <v>79933000</v>
      </c>
      <c r="K10" s="124"/>
      <c r="L10" s="124"/>
      <c r="M10" s="124"/>
      <c r="N10" s="124"/>
      <c r="O10" s="124"/>
      <c r="P10" s="124"/>
      <c r="Q10" s="124"/>
      <c r="R10" s="124"/>
      <c r="S10" s="242">
        <v>1</v>
      </c>
    </row>
    <row r="11" spans="2:36" ht="30" x14ac:dyDescent="0.2">
      <c r="B11" s="238">
        <v>5</v>
      </c>
      <c r="C11" s="239" t="s">
        <v>20</v>
      </c>
      <c r="D11" s="124"/>
      <c r="E11" s="124"/>
      <c r="F11" s="124"/>
      <c r="G11" s="240" t="s">
        <v>183</v>
      </c>
      <c r="H11" s="241">
        <v>75409000</v>
      </c>
      <c r="I11" s="124"/>
      <c r="J11" s="241">
        <v>60892000</v>
      </c>
      <c r="K11" s="124"/>
      <c r="L11" s="124"/>
      <c r="M11" s="124"/>
      <c r="N11" s="124"/>
      <c r="O11" s="124"/>
      <c r="P11" s="124"/>
      <c r="Q11" s="124"/>
      <c r="R11" s="124"/>
      <c r="S11" s="242">
        <v>1</v>
      </c>
    </row>
    <row r="12" spans="2:36" ht="45" x14ac:dyDescent="0.2">
      <c r="B12" s="238">
        <v>6</v>
      </c>
      <c r="C12" s="239" t="s">
        <v>21</v>
      </c>
      <c r="D12" s="124"/>
      <c r="E12" s="124"/>
      <c r="F12" s="124"/>
      <c r="G12" s="240" t="s">
        <v>183</v>
      </c>
      <c r="H12" s="241">
        <v>49554000</v>
      </c>
      <c r="I12" s="124"/>
      <c r="J12" s="241">
        <v>48895000</v>
      </c>
      <c r="K12" s="124"/>
      <c r="L12" s="124"/>
      <c r="M12" s="124"/>
      <c r="N12" s="124"/>
      <c r="O12" s="124"/>
      <c r="P12" s="124"/>
      <c r="Q12" s="124"/>
      <c r="R12" s="124"/>
      <c r="S12" s="242">
        <v>1</v>
      </c>
    </row>
    <row r="13" spans="2:36" ht="60" x14ac:dyDescent="0.2">
      <c r="B13" s="238">
        <v>7</v>
      </c>
      <c r="C13" s="239" t="s">
        <v>40</v>
      </c>
      <c r="D13" s="124"/>
      <c r="E13" s="124"/>
      <c r="F13" s="124"/>
      <c r="G13" s="240" t="s">
        <v>183</v>
      </c>
      <c r="H13" s="263">
        <v>196000000</v>
      </c>
      <c r="I13" s="124"/>
      <c r="J13" s="241">
        <v>186318000</v>
      </c>
      <c r="K13" s="124"/>
      <c r="L13" s="124"/>
      <c r="M13" s="124"/>
      <c r="N13" s="124"/>
      <c r="O13" s="124"/>
      <c r="P13" s="124"/>
      <c r="Q13" s="124"/>
      <c r="R13" s="124"/>
      <c r="S13" s="242">
        <v>1</v>
      </c>
    </row>
    <row r="14" spans="2:36" ht="45" x14ac:dyDescent="0.2">
      <c r="B14" s="238">
        <v>8</v>
      </c>
      <c r="C14" s="239" t="s">
        <v>186</v>
      </c>
      <c r="D14" s="124"/>
      <c r="E14" s="124"/>
      <c r="F14" s="124"/>
      <c r="G14" s="240" t="s">
        <v>183</v>
      </c>
      <c r="H14" s="263">
        <v>199800000</v>
      </c>
      <c r="I14" s="124"/>
      <c r="J14" s="241">
        <v>198500000</v>
      </c>
      <c r="K14" s="124"/>
      <c r="L14" s="124"/>
      <c r="M14" s="124"/>
      <c r="N14" s="124"/>
      <c r="O14" s="124"/>
      <c r="P14" s="124"/>
      <c r="Q14" s="124"/>
      <c r="R14" s="124"/>
      <c r="S14" s="242">
        <v>1</v>
      </c>
    </row>
    <row r="15" spans="2:36" ht="30" x14ac:dyDescent="0.2">
      <c r="B15" s="238">
        <v>9</v>
      </c>
      <c r="C15" s="239" t="s">
        <v>185</v>
      </c>
      <c r="D15" s="124"/>
      <c r="E15" s="124"/>
      <c r="F15" s="124"/>
      <c r="G15" s="240" t="s">
        <v>183</v>
      </c>
      <c r="H15" s="263">
        <v>199965000</v>
      </c>
      <c r="I15" s="124"/>
      <c r="J15" s="241">
        <v>195220000</v>
      </c>
      <c r="K15" s="124"/>
      <c r="L15" s="124"/>
      <c r="M15" s="124"/>
      <c r="N15" s="124"/>
      <c r="O15" s="124"/>
      <c r="P15" s="124"/>
      <c r="Q15" s="124"/>
      <c r="R15" s="124"/>
      <c r="S15" s="242">
        <v>1</v>
      </c>
    </row>
    <row r="16" spans="2:36" ht="30" x14ac:dyDescent="0.2">
      <c r="B16" s="238">
        <v>10</v>
      </c>
      <c r="C16" s="239" t="s">
        <v>23</v>
      </c>
      <c r="D16" s="124"/>
      <c r="E16" s="124"/>
      <c r="F16" s="124"/>
      <c r="G16" s="206" t="s">
        <v>138</v>
      </c>
      <c r="H16" s="311">
        <v>1000000000</v>
      </c>
      <c r="I16" s="124"/>
      <c r="J16" s="241">
        <v>20900000</v>
      </c>
      <c r="K16" s="124"/>
      <c r="L16" s="124"/>
      <c r="M16" s="124"/>
      <c r="N16" s="124"/>
      <c r="O16" s="124"/>
      <c r="P16" s="124"/>
      <c r="Q16" s="124"/>
      <c r="R16" s="124"/>
      <c r="S16" s="242">
        <v>1</v>
      </c>
    </row>
    <row r="17" spans="1:21" ht="30" x14ac:dyDescent="0.2">
      <c r="B17" s="264">
        <v>11</v>
      </c>
      <c r="C17" s="265" t="s">
        <v>22</v>
      </c>
      <c r="D17" s="125"/>
      <c r="E17" s="125"/>
      <c r="F17" s="125"/>
      <c r="G17" s="207" t="s">
        <v>138</v>
      </c>
      <c r="H17" s="312"/>
      <c r="I17" s="124"/>
      <c r="J17" s="241">
        <v>14208000</v>
      </c>
      <c r="K17" s="124"/>
      <c r="L17" s="124"/>
      <c r="M17" s="124"/>
      <c r="N17" s="124"/>
      <c r="O17" s="124"/>
      <c r="P17" s="124"/>
      <c r="Q17" s="124"/>
      <c r="R17" s="124"/>
      <c r="S17" s="242">
        <v>1</v>
      </c>
    </row>
    <row r="18" spans="1:21" ht="45" x14ac:dyDescent="0.2">
      <c r="B18" s="266">
        <v>12</v>
      </c>
      <c r="C18" s="239" t="s">
        <v>24</v>
      </c>
      <c r="D18" s="124"/>
      <c r="E18" s="124"/>
      <c r="F18" s="124"/>
      <c r="G18" s="89" t="s">
        <v>138</v>
      </c>
      <c r="H18" s="312"/>
      <c r="I18" s="243"/>
      <c r="J18" s="241">
        <v>9600000</v>
      </c>
      <c r="K18" s="124"/>
      <c r="L18" s="124"/>
      <c r="M18" s="124"/>
      <c r="N18" s="124"/>
      <c r="O18" s="124"/>
      <c r="P18" s="124"/>
      <c r="Q18" s="124"/>
      <c r="R18" s="124"/>
      <c r="S18" s="242">
        <v>1</v>
      </c>
    </row>
    <row r="19" spans="1:21" ht="30" x14ac:dyDescent="0.2">
      <c r="B19" s="259">
        <v>13</v>
      </c>
      <c r="C19" s="260" t="s">
        <v>182</v>
      </c>
      <c r="D19" s="195"/>
      <c r="E19" s="195"/>
      <c r="F19" s="195"/>
      <c r="G19" s="261" t="s">
        <v>138</v>
      </c>
      <c r="H19" s="313"/>
      <c r="I19" s="195"/>
      <c r="J19" s="223">
        <v>43120000</v>
      </c>
      <c r="K19" s="195"/>
      <c r="L19" s="195"/>
      <c r="M19" s="195"/>
      <c r="N19" s="195"/>
      <c r="O19" s="195"/>
      <c r="P19" s="195"/>
      <c r="Q19" s="195"/>
      <c r="R19" s="195"/>
      <c r="S19" s="249">
        <v>1</v>
      </c>
    </row>
    <row r="20" spans="1:21" x14ac:dyDescent="0.2">
      <c r="B20" s="31"/>
      <c r="C20" s="115" t="s">
        <v>58</v>
      </c>
      <c r="D20" s="8"/>
      <c r="E20" s="10"/>
      <c r="F20" s="10"/>
      <c r="G20" s="10"/>
      <c r="H20" s="109">
        <f>SUM(H6:H18)</f>
        <v>21405344000</v>
      </c>
      <c r="I20" s="110"/>
      <c r="J20" s="111">
        <f>SUM(J6:J19)</f>
        <v>19691600520</v>
      </c>
      <c r="K20" s="113"/>
      <c r="L20" s="113"/>
      <c r="M20" s="112"/>
      <c r="N20" s="38"/>
      <c r="O20" s="112"/>
      <c r="P20" s="112"/>
      <c r="Q20" s="114">
        <f>SUM(Q17:Q18)</f>
        <v>0</v>
      </c>
      <c r="R20" s="114">
        <f>SUM(R17:R18)</f>
        <v>0</v>
      </c>
      <c r="S20" s="6"/>
    </row>
    <row r="21" spans="1:21" x14ac:dyDescent="0.2">
      <c r="B21" s="197" t="s">
        <v>80</v>
      </c>
      <c r="C21" s="199" t="s">
        <v>77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</row>
    <row r="22" spans="1:21" s="15" customFormat="1" ht="25.5" x14ac:dyDescent="0.25">
      <c r="B22" s="44" t="s">
        <v>62</v>
      </c>
      <c r="C22" s="45" t="s">
        <v>147</v>
      </c>
      <c r="D22" s="46" t="s">
        <v>9</v>
      </c>
      <c r="E22" s="47">
        <v>40696000</v>
      </c>
      <c r="F22" s="47">
        <v>50000000</v>
      </c>
      <c r="G22" s="290" t="s">
        <v>138</v>
      </c>
      <c r="H22" s="290">
        <v>725000000</v>
      </c>
      <c r="I22" s="48" t="s">
        <v>78</v>
      </c>
      <c r="J22" s="49">
        <v>39710000</v>
      </c>
      <c r="K22" s="86">
        <v>42445</v>
      </c>
      <c r="L22" s="87">
        <v>42489</v>
      </c>
      <c r="M22" s="52">
        <v>0</v>
      </c>
      <c r="N22" s="51">
        <f>80%*J22</f>
        <v>31768000</v>
      </c>
      <c r="O22" s="52">
        <v>0</v>
      </c>
      <c r="P22" s="52">
        <v>0</v>
      </c>
      <c r="Q22" s="53">
        <f>SUM(M22:O22)</f>
        <v>31768000</v>
      </c>
      <c r="R22" s="53">
        <f>J22-Q22</f>
        <v>7942000</v>
      </c>
      <c r="S22" s="231">
        <v>1</v>
      </c>
    </row>
    <row r="23" spans="1:21" s="15" customFormat="1" ht="25.5" x14ac:dyDescent="0.25">
      <c r="A23" s="130"/>
      <c r="B23" s="91" t="s">
        <v>50</v>
      </c>
      <c r="C23" s="92" t="s">
        <v>148</v>
      </c>
      <c r="D23" s="93" t="s">
        <v>25</v>
      </c>
      <c r="E23" s="94">
        <v>25612000</v>
      </c>
      <c r="F23" s="94">
        <v>140031433.47999999</v>
      </c>
      <c r="G23" s="292"/>
      <c r="H23" s="292"/>
      <c r="I23" s="95" t="s">
        <v>79</v>
      </c>
      <c r="J23" s="271">
        <v>577878000</v>
      </c>
      <c r="K23" s="98">
        <v>42534</v>
      </c>
      <c r="L23" s="99">
        <v>42643</v>
      </c>
      <c r="M23" s="97">
        <f>0.2*J23</f>
        <v>115575600</v>
      </c>
      <c r="N23" s="100">
        <f>3/4*J23*50%</f>
        <v>216704250</v>
      </c>
      <c r="O23" s="97">
        <v>0</v>
      </c>
      <c r="P23" s="97">
        <v>0</v>
      </c>
      <c r="Q23" s="101">
        <f t="shared" ref="Q23:Q48" si="0">SUM(M23:O23)</f>
        <v>332279850</v>
      </c>
      <c r="R23" s="101" t="e">
        <f>#REF!-Q23</f>
        <v>#REF!</v>
      </c>
      <c r="S23" s="244">
        <v>1</v>
      </c>
    </row>
    <row r="24" spans="1:21" x14ac:dyDescent="0.2">
      <c r="A24" s="131"/>
      <c r="B24" s="14"/>
      <c r="C24" s="115" t="s">
        <v>58</v>
      </c>
      <c r="D24" s="8"/>
      <c r="E24" s="10"/>
      <c r="F24" s="10"/>
      <c r="G24" s="10"/>
      <c r="H24" s="109">
        <f>SUM(H22:H23)</f>
        <v>725000000</v>
      </c>
      <c r="I24" s="110"/>
      <c r="J24" s="111">
        <f>SUM(J22:J23)</f>
        <v>617588000</v>
      </c>
      <c r="K24" s="113"/>
      <c r="L24" s="113"/>
      <c r="M24" s="112"/>
      <c r="N24" s="38"/>
      <c r="O24" s="112"/>
      <c r="P24" s="112"/>
      <c r="Q24" s="114">
        <f>SUM(Q22:Q23)</f>
        <v>364047850</v>
      </c>
      <c r="R24" s="114" t="e">
        <f>SUM(R22:R23)</f>
        <v>#REF!</v>
      </c>
      <c r="S24" s="6"/>
    </row>
    <row r="25" spans="1:21" x14ac:dyDescent="0.2">
      <c r="A25" s="131"/>
      <c r="B25" s="197" t="s">
        <v>91</v>
      </c>
      <c r="C25" s="199" t="s">
        <v>81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21" ht="25.5" x14ac:dyDescent="0.2">
      <c r="A26" s="131"/>
      <c r="B26" s="54">
        <v>1</v>
      </c>
      <c r="C26" s="55" t="s">
        <v>149</v>
      </c>
      <c r="D26" s="56"/>
      <c r="E26" s="57"/>
      <c r="F26" s="57"/>
      <c r="G26" s="290" t="s">
        <v>138</v>
      </c>
      <c r="H26" s="295">
        <v>1500000000</v>
      </c>
      <c r="I26" s="64" t="s">
        <v>15</v>
      </c>
      <c r="J26" s="59">
        <v>48125000</v>
      </c>
      <c r="K26" s="122">
        <v>42445</v>
      </c>
      <c r="L26" s="87">
        <v>42499</v>
      </c>
      <c r="M26" s="52">
        <v>0</v>
      </c>
      <c r="N26" s="63">
        <f>0.8*J26</f>
        <v>38500000</v>
      </c>
      <c r="O26" s="52">
        <v>0</v>
      </c>
      <c r="P26" s="52">
        <v>0</v>
      </c>
      <c r="Q26" s="63">
        <f>N26</f>
        <v>38500000</v>
      </c>
      <c r="R26" s="63">
        <f>J26-Q26</f>
        <v>9625000</v>
      </c>
      <c r="S26" s="231">
        <v>1</v>
      </c>
      <c r="T26" s="28">
        <v>710360000</v>
      </c>
      <c r="U26" s="29">
        <f>J26+T26</f>
        <v>758485000</v>
      </c>
    </row>
    <row r="27" spans="1:21" ht="25.5" x14ac:dyDescent="0.2">
      <c r="A27" s="131"/>
      <c r="B27" s="54">
        <v>2</v>
      </c>
      <c r="C27" s="55" t="s">
        <v>150</v>
      </c>
      <c r="D27" s="56"/>
      <c r="E27" s="57"/>
      <c r="F27" s="57"/>
      <c r="G27" s="291"/>
      <c r="H27" s="301"/>
      <c r="I27" s="64" t="s">
        <v>82</v>
      </c>
      <c r="J27" s="270">
        <v>1255603000</v>
      </c>
      <c r="K27" s="88">
        <v>42590</v>
      </c>
      <c r="L27" s="99">
        <v>42724</v>
      </c>
      <c r="M27" s="63">
        <f>0.2*J27</f>
        <v>251120600</v>
      </c>
      <c r="N27" s="63">
        <f>3/4*J27*30%</f>
        <v>282510675</v>
      </c>
      <c r="O27" s="63"/>
      <c r="P27" s="62"/>
      <c r="Q27" s="63">
        <f>N27+M27</f>
        <v>533631275</v>
      </c>
      <c r="R27" s="63" t="e">
        <f>#REF!-Q27</f>
        <v>#REF!</v>
      </c>
      <c r="S27" s="242">
        <v>1</v>
      </c>
      <c r="T27" s="28">
        <v>83000000</v>
      </c>
      <c r="U27" s="29">
        <f>J27+T27</f>
        <v>1338603000</v>
      </c>
    </row>
    <row r="28" spans="1:21" ht="25.5" x14ac:dyDescent="0.2">
      <c r="A28" s="131"/>
      <c r="B28" s="54">
        <v>3</v>
      </c>
      <c r="C28" s="55" t="s">
        <v>151</v>
      </c>
      <c r="D28" s="56"/>
      <c r="E28" s="57"/>
      <c r="F28" s="66"/>
      <c r="G28" s="292"/>
      <c r="H28" s="296"/>
      <c r="I28" s="64" t="s">
        <v>14</v>
      </c>
      <c r="J28" s="59">
        <v>47751000</v>
      </c>
      <c r="K28" s="107">
        <v>42590</v>
      </c>
      <c r="L28" s="99">
        <v>42724</v>
      </c>
      <c r="M28" s="63"/>
      <c r="N28" s="63"/>
      <c r="O28" s="62"/>
      <c r="P28" s="62"/>
      <c r="Q28" s="63"/>
      <c r="R28" s="63">
        <f>J28</f>
        <v>47751000</v>
      </c>
      <c r="S28" s="245">
        <v>1</v>
      </c>
    </row>
    <row r="29" spans="1:21" x14ac:dyDescent="0.2">
      <c r="A29" s="131"/>
      <c r="B29" s="14"/>
      <c r="C29" s="115" t="s">
        <v>58</v>
      </c>
      <c r="D29" s="8"/>
      <c r="E29" s="10"/>
      <c r="F29" s="10"/>
      <c r="G29" s="10"/>
      <c r="H29" s="109">
        <f>SUM(H26:H28)</f>
        <v>1500000000</v>
      </c>
      <c r="I29" s="110"/>
      <c r="J29" s="111">
        <f>SUM(J26:J28)</f>
        <v>1351479000</v>
      </c>
      <c r="K29" s="113"/>
      <c r="L29" s="113"/>
      <c r="M29" s="112"/>
      <c r="N29" s="38"/>
      <c r="O29" s="112"/>
      <c r="P29" s="112"/>
      <c r="Q29" s="114">
        <f>SUM(Q26:Q28)</f>
        <v>572131275</v>
      </c>
      <c r="R29" s="114" t="e">
        <f>SUM(R26:R28)</f>
        <v>#REF!</v>
      </c>
      <c r="S29" s="6"/>
    </row>
    <row r="30" spans="1:21" x14ac:dyDescent="0.2">
      <c r="A30" s="7"/>
      <c r="B30" s="250"/>
      <c r="C30" s="184"/>
      <c r="D30" s="185"/>
      <c r="E30" s="227"/>
      <c r="F30" s="227"/>
      <c r="G30" s="227"/>
      <c r="H30" s="186"/>
      <c r="I30" s="187"/>
      <c r="J30" s="188"/>
      <c r="K30" s="190"/>
      <c r="L30" s="190"/>
      <c r="M30" s="189"/>
      <c r="N30" s="191"/>
      <c r="O30" s="189"/>
      <c r="P30" s="189"/>
      <c r="Q30" s="192"/>
      <c r="R30" s="192"/>
      <c r="S30" s="193"/>
    </row>
    <row r="31" spans="1:21" x14ac:dyDescent="0.2">
      <c r="A31" s="131"/>
      <c r="B31" s="232" t="s">
        <v>104</v>
      </c>
      <c r="C31" s="199" t="s">
        <v>92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  <row r="32" spans="1:21" s="123" customFormat="1" ht="34.5" customHeight="1" x14ac:dyDescent="0.2">
      <c r="A32" s="131"/>
      <c r="B32" s="44">
        <v>1</v>
      </c>
      <c r="C32" s="128" t="s">
        <v>152</v>
      </c>
      <c r="D32" s="46" t="s">
        <v>9</v>
      </c>
      <c r="E32" s="47"/>
      <c r="F32" s="77" t="s">
        <v>47</v>
      </c>
      <c r="G32" s="302" t="s">
        <v>138</v>
      </c>
      <c r="H32" s="295">
        <v>3177039320</v>
      </c>
      <c r="I32" s="78" t="s">
        <v>93</v>
      </c>
      <c r="J32" s="49">
        <v>414858000</v>
      </c>
      <c r="K32" s="122">
        <v>42571</v>
      </c>
      <c r="L32" s="122">
        <v>42670</v>
      </c>
      <c r="M32" s="52">
        <v>0</v>
      </c>
      <c r="N32" s="52">
        <v>0</v>
      </c>
      <c r="O32" s="52">
        <v>0</v>
      </c>
      <c r="P32" s="52">
        <v>0</v>
      </c>
      <c r="Q32" s="52">
        <f t="shared" si="0"/>
        <v>0</v>
      </c>
      <c r="R32" s="53">
        <f>J32-Q32</f>
        <v>414858000</v>
      </c>
      <c r="S32" s="204">
        <v>1</v>
      </c>
    </row>
    <row r="33" spans="1:19" s="124" customFormat="1" ht="25.5" x14ac:dyDescent="0.2">
      <c r="A33" s="131"/>
      <c r="B33" s="54">
        <f>B32+1</f>
        <v>2</v>
      </c>
      <c r="C33" s="55" t="s">
        <v>153</v>
      </c>
      <c r="D33" s="56" t="s">
        <v>25</v>
      </c>
      <c r="E33" s="57"/>
      <c r="F33" s="89">
        <v>99075000</v>
      </c>
      <c r="G33" s="303"/>
      <c r="H33" s="301"/>
      <c r="I33" s="90" t="s">
        <v>94</v>
      </c>
      <c r="J33" s="59">
        <v>27000000</v>
      </c>
      <c r="K33" s="88">
        <v>42571</v>
      </c>
      <c r="L33" s="88">
        <v>42670</v>
      </c>
      <c r="M33" s="62">
        <v>0</v>
      </c>
      <c r="N33" s="62">
        <v>0</v>
      </c>
      <c r="O33" s="62">
        <v>0</v>
      </c>
      <c r="P33" s="62">
        <v>0</v>
      </c>
      <c r="Q33" s="62">
        <f t="shared" si="0"/>
        <v>0</v>
      </c>
      <c r="R33" s="63">
        <f>J33-Q33</f>
        <v>27000000</v>
      </c>
      <c r="S33" s="204">
        <v>1</v>
      </c>
    </row>
    <row r="34" spans="1:19" s="125" customFormat="1" ht="25.5" x14ac:dyDescent="0.2">
      <c r="A34" s="131"/>
      <c r="B34" s="54">
        <f t="shared" ref="B34:B44" si="1">B33+1</f>
        <v>3</v>
      </c>
      <c r="C34" s="92" t="s">
        <v>154</v>
      </c>
      <c r="D34" s="93"/>
      <c r="E34" s="94"/>
      <c r="F34" s="126"/>
      <c r="G34" s="303"/>
      <c r="H34" s="301"/>
      <c r="I34" s="127" t="s">
        <v>95</v>
      </c>
      <c r="J34" s="96">
        <v>538602000</v>
      </c>
      <c r="K34" s="88">
        <v>42571</v>
      </c>
      <c r="L34" s="88">
        <v>42670</v>
      </c>
      <c r="M34" s="62">
        <v>0</v>
      </c>
      <c r="N34" s="62">
        <v>0</v>
      </c>
      <c r="O34" s="62">
        <v>0</v>
      </c>
      <c r="P34" s="62">
        <v>0</v>
      </c>
      <c r="Q34" s="62">
        <f t="shared" ref="Q34" si="2">SUM(M34:O34)</f>
        <v>0</v>
      </c>
      <c r="R34" s="101" t="e">
        <f>#REF!</f>
        <v>#REF!</v>
      </c>
      <c r="S34" s="242">
        <v>1</v>
      </c>
    </row>
    <row r="35" spans="1:19" s="125" customFormat="1" ht="25.5" x14ac:dyDescent="0.2">
      <c r="A35" s="131"/>
      <c r="B35" s="54">
        <f t="shared" si="1"/>
        <v>4</v>
      </c>
      <c r="C35" s="92" t="s">
        <v>155</v>
      </c>
      <c r="D35" s="93"/>
      <c r="E35" s="94"/>
      <c r="F35" s="126"/>
      <c r="G35" s="303"/>
      <c r="H35" s="301"/>
      <c r="I35" s="127" t="s">
        <v>97</v>
      </c>
      <c r="J35" s="96">
        <v>26945000</v>
      </c>
      <c r="K35" s="88">
        <v>42571</v>
      </c>
      <c r="L35" s="88">
        <v>42670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101">
        <f>J35</f>
        <v>26945000</v>
      </c>
      <c r="S35" s="242">
        <v>1</v>
      </c>
    </row>
    <row r="36" spans="1:19" s="125" customFormat="1" ht="25.5" x14ac:dyDescent="0.2">
      <c r="A36" s="131"/>
      <c r="B36" s="91">
        <f t="shared" si="1"/>
        <v>5</v>
      </c>
      <c r="C36" s="92" t="s">
        <v>156</v>
      </c>
      <c r="D36" s="93"/>
      <c r="E36" s="94"/>
      <c r="F36" s="126"/>
      <c r="G36" s="303"/>
      <c r="H36" s="301"/>
      <c r="I36" s="127" t="s">
        <v>98</v>
      </c>
      <c r="J36" s="96">
        <v>197719000</v>
      </c>
      <c r="K36" s="99">
        <v>42457</v>
      </c>
      <c r="L36" s="99">
        <v>42486</v>
      </c>
      <c r="M36" s="97">
        <v>0</v>
      </c>
      <c r="N36" s="97">
        <f>0.95*J36</f>
        <v>187833050</v>
      </c>
      <c r="O36" s="97">
        <v>0</v>
      </c>
      <c r="P36" s="97">
        <v>0</v>
      </c>
      <c r="Q36" s="97">
        <f t="shared" ref="Q36:Q43" si="3">N36</f>
        <v>187833050</v>
      </c>
      <c r="R36" s="101">
        <f t="shared" ref="R36:R43" si="4">J36-N36</f>
        <v>9885950</v>
      </c>
      <c r="S36" s="246">
        <v>1</v>
      </c>
    </row>
    <row r="37" spans="1:19" s="125" customFormat="1" ht="25.5" x14ac:dyDescent="0.2">
      <c r="A37" s="131"/>
      <c r="B37" s="54">
        <f>B36+1</f>
        <v>6</v>
      </c>
      <c r="C37" s="55" t="s">
        <v>157</v>
      </c>
      <c r="D37" s="56"/>
      <c r="E37" s="57"/>
      <c r="F37" s="89"/>
      <c r="G37" s="303"/>
      <c r="H37" s="301"/>
      <c r="I37" s="90" t="s">
        <v>99</v>
      </c>
      <c r="J37" s="59">
        <v>193820000</v>
      </c>
      <c r="K37" s="88">
        <v>42478</v>
      </c>
      <c r="L37" s="88">
        <v>42507</v>
      </c>
      <c r="M37" s="62">
        <v>0</v>
      </c>
      <c r="N37" s="62">
        <f>0.95*J37</f>
        <v>184129000</v>
      </c>
      <c r="O37" s="62">
        <v>0</v>
      </c>
      <c r="P37" s="62">
        <v>0</v>
      </c>
      <c r="Q37" s="62">
        <f t="shared" si="3"/>
        <v>184129000</v>
      </c>
      <c r="R37" s="63">
        <f t="shared" si="4"/>
        <v>9691000</v>
      </c>
      <c r="S37" s="242">
        <v>1</v>
      </c>
    </row>
    <row r="38" spans="1:19" s="125" customFormat="1" ht="25.5" x14ac:dyDescent="0.2">
      <c r="A38" s="131"/>
      <c r="B38" s="54">
        <f t="shared" si="1"/>
        <v>7</v>
      </c>
      <c r="C38" s="55" t="s">
        <v>158</v>
      </c>
      <c r="D38" s="56"/>
      <c r="E38" s="57"/>
      <c r="F38" s="89"/>
      <c r="G38" s="303"/>
      <c r="H38" s="301"/>
      <c r="I38" s="90" t="s">
        <v>100</v>
      </c>
      <c r="J38" s="59">
        <v>175320000</v>
      </c>
      <c r="K38" s="88">
        <v>42501</v>
      </c>
      <c r="L38" s="88">
        <v>42530</v>
      </c>
      <c r="M38" s="62">
        <v>0</v>
      </c>
      <c r="N38" s="62">
        <f>0.95*J38</f>
        <v>166554000</v>
      </c>
      <c r="O38" s="62">
        <v>0</v>
      </c>
      <c r="P38" s="62">
        <v>0</v>
      </c>
      <c r="Q38" s="62">
        <f t="shared" si="3"/>
        <v>166554000</v>
      </c>
      <c r="R38" s="63">
        <f t="shared" si="4"/>
        <v>8766000</v>
      </c>
      <c r="S38" s="242">
        <v>1</v>
      </c>
    </row>
    <row r="39" spans="1:19" s="125" customFormat="1" ht="25.5" x14ac:dyDescent="0.2">
      <c r="A39" s="131"/>
      <c r="B39" s="54">
        <f t="shared" si="1"/>
        <v>8</v>
      </c>
      <c r="C39" s="92" t="s">
        <v>159</v>
      </c>
      <c r="D39" s="93"/>
      <c r="E39" s="94"/>
      <c r="F39" s="126"/>
      <c r="G39" s="303"/>
      <c r="H39" s="301"/>
      <c r="I39" s="127" t="s">
        <v>101</v>
      </c>
      <c r="J39" s="96">
        <v>195786000</v>
      </c>
      <c r="K39" s="88">
        <v>42506</v>
      </c>
      <c r="L39" s="88">
        <v>42535</v>
      </c>
      <c r="M39" s="62">
        <v>0</v>
      </c>
      <c r="N39" s="97">
        <f>0.95*J39</f>
        <v>185996700</v>
      </c>
      <c r="O39" s="62">
        <v>0</v>
      </c>
      <c r="P39" s="62">
        <v>0</v>
      </c>
      <c r="Q39" s="62">
        <f t="shared" si="3"/>
        <v>185996700</v>
      </c>
      <c r="R39" s="101">
        <f t="shared" si="4"/>
        <v>9789300</v>
      </c>
      <c r="S39" s="242">
        <v>1</v>
      </c>
    </row>
    <row r="40" spans="1:19" s="125" customFormat="1" ht="25.5" x14ac:dyDescent="0.2">
      <c r="A40" s="131"/>
      <c r="B40" s="54">
        <f t="shared" si="1"/>
        <v>9</v>
      </c>
      <c r="C40" s="92" t="s">
        <v>160</v>
      </c>
      <c r="D40" s="93"/>
      <c r="E40" s="94"/>
      <c r="F40" s="126"/>
      <c r="G40" s="303"/>
      <c r="H40" s="301"/>
      <c r="I40" s="127" t="s">
        <v>102</v>
      </c>
      <c r="J40" s="96">
        <v>188000000</v>
      </c>
      <c r="K40" s="88">
        <v>42528</v>
      </c>
      <c r="L40" s="88">
        <v>42572</v>
      </c>
      <c r="M40" s="62">
        <v>0</v>
      </c>
      <c r="N40" s="97">
        <f>J40</f>
        <v>188000000</v>
      </c>
      <c r="O40" s="62">
        <v>0</v>
      </c>
      <c r="P40" s="62">
        <v>0</v>
      </c>
      <c r="Q40" s="62">
        <f t="shared" si="3"/>
        <v>188000000</v>
      </c>
      <c r="R40" s="101">
        <f t="shared" si="4"/>
        <v>0</v>
      </c>
      <c r="S40" s="242">
        <v>1</v>
      </c>
    </row>
    <row r="41" spans="1:19" s="125" customFormat="1" ht="25.5" x14ac:dyDescent="0.2">
      <c r="A41" s="131"/>
      <c r="B41" s="54">
        <f t="shared" si="1"/>
        <v>10</v>
      </c>
      <c r="C41" s="92" t="s">
        <v>161</v>
      </c>
      <c r="D41" s="93"/>
      <c r="E41" s="94"/>
      <c r="F41" s="126"/>
      <c r="G41" s="303"/>
      <c r="H41" s="301"/>
      <c r="I41" s="127" t="s">
        <v>48</v>
      </c>
      <c r="J41" s="96">
        <v>186250000</v>
      </c>
      <c r="K41" s="88">
        <v>42528</v>
      </c>
      <c r="L41" s="88">
        <v>42597</v>
      </c>
      <c r="M41" s="62">
        <v>0</v>
      </c>
      <c r="N41" s="97">
        <f>J41</f>
        <v>186250000</v>
      </c>
      <c r="O41" s="62">
        <v>0</v>
      </c>
      <c r="P41" s="62">
        <v>0</v>
      </c>
      <c r="Q41" s="62">
        <f t="shared" si="3"/>
        <v>186250000</v>
      </c>
      <c r="R41" s="101">
        <f t="shared" si="4"/>
        <v>0</v>
      </c>
      <c r="S41" s="242">
        <v>1</v>
      </c>
    </row>
    <row r="42" spans="1:19" s="125" customFormat="1" ht="25.5" x14ac:dyDescent="0.2">
      <c r="A42" s="131"/>
      <c r="B42" s="91">
        <f t="shared" si="1"/>
        <v>11</v>
      </c>
      <c r="C42" s="92" t="s">
        <v>162</v>
      </c>
      <c r="D42" s="93"/>
      <c r="E42" s="94"/>
      <c r="F42" s="126"/>
      <c r="G42" s="303"/>
      <c r="H42" s="301"/>
      <c r="I42" s="127" t="s">
        <v>99</v>
      </c>
      <c r="J42" s="96">
        <v>194000000</v>
      </c>
      <c r="K42" s="99">
        <v>42523</v>
      </c>
      <c r="L42" s="99">
        <v>42557</v>
      </c>
      <c r="M42" s="97">
        <v>0</v>
      </c>
      <c r="N42" s="97">
        <f>J42</f>
        <v>194000000</v>
      </c>
      <c r="O42" s="97">
        <v>0</v>
      </c>
      <c r="P42" s="97">
        <v>0</v>
      </c>
      <c r="Q42" s="97">
        <f t="shared" si="3"/>
        <v>194000000</v>
      </c>
      <c r="R42" s="101">
        <f t="shared" si="4"/>
        <v>0</v>
      </c>
      <c r="S42" s="246">
        <v>1</v>
      </c>
    </row>
    <row r="43" spans="1:19" s="125" customFormat="1" ht="25.5" x14ac:dyDescent="0.2">
      <c r="A43" s="131"/>
      <c r="B43" s="44">
        <f>B42+1</f>
        <v>12</v>
      </c>
      <c r="C43" s="45" t="s">
        <v>163</v>
      </c>
      <c r="D43" s="46"/>
      <c r="E43" s="47"/>
      <c r="F43" s="77"/>
      <c r="G43" s="303"/>
      <c r="H43" s="301"/>
      <c r="I43" s="78" t="s">
        <v>98</v>
      </c>
      <c r="J43" s="49">
        <v>110837000</v>
      </c>
      <c r="K43" s="86">
        <v>42621</v>
      </c>
      <c r="L43" s="86">
        <v>42641</v>
      </c>
      <c r="M43" s="52">
        <v>0</v>
      </c>
      <c r="N43" s="52">
        <f>J43</f>
        <v>110837000</v>
      </c>
      <c r="O43" s="52">
        <v>0</v>
      </c>
      <c r="P43" s="52">
        <v>0</v>
      </c>
      <c r="Q43" s="52">
        <f t="shared" si="3"/>
        <v>110837000</v>
      </c>
      <c r="R43" s="53">
        <f t="shared" si="4"/>
        <v>0</v>
      </c>
      <c r="S43" s="204">
        <v>1</v>
      </c>
    </row>
    <row r="44" spans="1:19" s="125" customFormat="1" ht="25.5" x14ac:dyDescent="0.2">
      <c r="A44" s="131"/>
      <c r="B44" s="251">
        <f t="shared" si="1"/>
        <v>13</v>
      </c>
      <c r="C44" s="133" t="s">
        <v>164</v>
      </c>
      <c r="D44" s="134"/>
      <c r="E44" s="224"/>
      <c r="F44" s="135"/>
      <c r="G44" s="303"/>
      <c r="H44" s="301"/>
      <c r="I44" s="136" t="s">
        <v>103</v>
      </c>
      <c r="J44" s="137">
        <v>194252000</v>
      </c>
      <c r="K44" s="252">
        <v>42626</v>
      </c>
      <c r="L44" s="252">
        <v>42670</v>
      </c>
      <c r="M44" s="138">
        <v>0</v>
      </c>
      <c r="N44" s="138">
        <f>J44</f>
        <v>194252000</v>
      </c>
      <c r="O44" s="138">
        <v>0</v>
      </c>
      <c r="P44" s="138">
        <v>0</v>
      </c>
      <c r="Q44" s="138">
        <v>0</v>
      </c>
      <c r="R44" s="230">
        <f>J44</f>
        <v>194252000</v>
      </c>
      <c r="S44" s="253">
        <v>1</v>
      </c>
    </row>
    <row r="45" spans="1:19" s="15" customFormat="1" ht="51" x14ac:dyDescent="0.25">
      <c r="B45" s="67">
        <v>14</v>
      </c>
      <c r="C45" s="68" t="s">
        <v>181</v>
      </c>
      <c r="D45" s="69" t="s">
        <v>9</v>
      </c>
      <c r="E45" s="70">
        <v>40696000</v>
      </c>
      <c r="F45" s="70">
        <v>50000000</v>
      </c>
      <c r="G45" s="304"/>
      <c r="H45" s="296"/>
      <c r="I45" s="247" t="s">
        <v>132</v>
      </c>
      <c r="J45" s="73">
        <v>192640000</v>
      </c>
      <c r="K45" s="248">
        <v>42681</v>
      </c>
      <c r="L45" s="248">
        <v>42710</v>
      </c>
      <c r="M45" s="75">
        <v>0</v>
      </c>
      <c r="N45" s="75">
        <v>0</v>
      </c>
      <c r="O45" s="75">
        <v>0</v>
      </c>
      <c r="P45" s="75">
        <v>0</v>
      </c>
      <c r="Q45" s="76">
        <f>SUM(M45:O45)</f>
        <v>0</v>
      </c>
      <c r="R45" s="76">
        <f>J45-Q45</f>
        <v>192640000</v>
      </c>
      <c r="S45" s="244">
        <v>1</v>
      </c>
    </row>
    <row r="46" spans="1:19" s="125" customFormat="1" x14ac:dyDescent="0.2">
      <c r="A46" s="131"/>
      <c r="B46" s="14"/>
      <c r="C46" s="115" t="s">
        <v>58</v>
      </c>
      <c r="D46" s="8"/>
      <c r="E46" s="10"/>
      <c r="F46" s="10"/>
      <c r="G46" s="10"/>
      <c r="H46" s="109">
        <f>SUM(H32:H44)</f>
        <v>3177039320</v>
      </c>
      <c r="I46" s="110"/>
      <c r="J46" s="111">
        <f>SUM(J32:J45)</f>
        <v>2836029000</v>
      </c>
      <c r="K46" s="113"/>
      <c r="L46" s="113"/>
      <c r="M46" s="112"/>
      <c r="N46" s="38"/>
      <c r="O46" s="112"/>
      <c r="P46" s="112"/>
      <c r="Q46" s="114">
        <f>SUM(Q36:Q44)</f>
        <v>1403599750</v>
      </c>
      <c r="R46" s="114" t="e">
        <f>SUM(R32:R44)</f>
        <v>#REF!</v>
      </c>
      <c r="S46" s="6"/>
    </row>
    <row r="47" spans="1:19" s="7" customFormat="1" x14ac:dyDescent="0.2">
      <c r="B47" s="197" t="s">
        <v>111</v>
      </c>
      <c r="C47" s="199" t="s">
        <v>105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</row>
    <row r="48" spans="1:19" s="7" customFormat="1" ht="25.5" x14ac:dyDescent="0.2">
      <c r="B48" s="44">
        <v>1</v>
      </c>
      <c r="C48" s="133" t="s">
        <v>165</v>
      </c>
      <c r="D48" s="134" t="s">
        <v>9</v>
      </c>
      <c r="E48" s="201"/>
      <c r="F48" s="135">
        <v>500000000</v>
      </c>
      <c r="G48" s="302" t="s">
        <v>138</v>
      </c>
      <c r="H48" s="295">
        <v>1000000000</v>
      </c>
      <c r="I48" s="136" t="s">
        <v>106</v>
      </c>
      <c r="J48" s="137">
        <v>24200000</v>
      </c>
      <c r="K48" s="158">
        <v>42445</v>
      </c>
      <c r="L48" s="158">
        <v>42489</v>
      </c>
      <c r="M48" s="138">
        <v>0</v>
      </c>
      <c r="N48" s="138">
        <v>19360000</v>
      </c>
      <c r="O48" s="138">
        <v>0</v>
      </c>
      <c r="P48" s="138">
        <v>0</v>
      </c>
      <c r="Q48" s="138">
        <f t="shared" si="0"/>
        <v>19360000</v>
      </c>
      <c r="R48" s="53">
        <f>J48-Q48</f>
        <v>4840000</v>
      </c>
      <c r="S48" s="231">
        <v>1</v>
      </c>
    </row>
    <row r="49" spans="2:19" s="7" customFormat="1" ht="25.5" x14ac:dyDescent="0.2">
      <c r="B49" s="54">
        <v>2</v>
      </c>
      <c r="C49" s="55" t="s">
        <v>166</v>
      </c>
      <c r="D49" s="56"/>
      <c r="E49" s="57"/>
      <c r="F49" s="89"/>
      <c r="G49" s="303"/>
      <c r="H49" s="301"/>
      <c r="I49" s="90" t="s">
        <v>107</v>
      </c>
      <c r="J49" s="59">
        <v>41000000</v>
      </c>
      <c r="K49" s="194">
        <v>42473</v>
      </c>
      <c r="L49" s="194">
        <v>42517</v>
      </c>
      <c r="M49" s="62"/>
      <c r="N49" s="62">
        <v>32800000</v>
      </c>
      <c r="O49" s="62"/>
      <c r="P49" s="62"/>
      <c r="Q49" s="62">
        <f>N49</f>
        <v>32800000</v>
      </c>
      <c r="R49" s="63">
        <f>J49-Q49</f>
        <v>8200000</v>
      </c>
      <c r="S49" s="242">
        <v>1</v>
      </c>
    </row>
    <row r="50" spans="2:19" s="7" customFormat="1" ht="25.5" x14ac:dyDescent="0.2">
      <c r="B50" s="54">
        <v>3</v>
      </c>
      <c r="C50" s="55" t="s">
        <v>167</v>
      </c>
      <c r="D50" s="56"/>
      <c r="E50" s="57"/>
      <c r="F50" s="89"/>
      <c r="G50" s="303"/>
      <c r="H50" s="301"/>
      <c r="I50" s="90" t="s">
        <v>108</v>
      </c>
      <c r="J50" s="59">
        <v>22300000</v>
      </c>
      <c r="K50" s="194">
        <v>42580</v>
      </c>
      <c r="L50" s="194">
        <v>42679</v>
      </c>
      <c r="M50" s="62"/>
      <c r="N50" s="62"/>
      <c r="O50" s="62"/>
      <c r="P50" s="62"/>
      <c r="Q50" s="62"/>
      <c r="R50" s="63">
        <f>J50-Q50</f>
        <v>22300000</v>
      </c>
      <c r="S50" s="242">
        <v>1</v>
      </c>
    </row>
    <row r="51" spans="2:19" s="7" customFormat="1" ht="25.5" x14ac:dyDescent="0.2">
      <c r="B51" s="54">
        <v>4</v>
      </c>
      <c r="C51" s="55" t="s">
        <v>168</v>
      </c>
      <c r="D51" s="56"/>
      <c r="E51" s="57"/>
      <c r="F51" s="89"/>
      <c r="G51" s="303"/>
      <c r="H51" s="301"/>
      <c r="I51" s="90" t="s">
        <v>109</v>
      </c>
      <c r="J51" s="59">
        <v>35585000</v>
      </c>
      <c r="K51" s="194">
        <v>42473</v>
      </c>
      <c r="L51" s="194">
        <v>42517</v>
      </c>
      <c r="M51" s="62"/>
      <c r="N51" s="62">
        <v>28468000</v>
      </c>
      <c r="O51" s="62"/>
      <c r="P51" s="62"/>
      <c r="Q51" s="62">
        <f>N51</f>
        <v>28468000</v>
      </c>
      <c r="R51" s="63"/>
      <c r="S51" s="242">
        <v>1</v>
      </c>
    </row>
    <row r="52" spans="2:19" s="7" customFormat="1" ht="25.5" x14ac:dyDescent="0.2">
      <c r="B52" s="54">
        <v>5</v>
      </c>
      <c r="C52" s="55" t="s">
        <v>169</v>
      </c>
      <c r="D52" s="56"/>
      <c r="E52" s="57"/>
      <c r="F52" s="89"/>
      <c r="G52" s="303"/>
      <c r="H52" s="301"/>
      <c r="I52" s="90" t="s">
        <v>109</v>
      </c>
      <c r="J52" s="59">
        <v>29375000</v>
      </c>
      <c r="K52" s="194">
        <v>42473</v>
      </c>
      <c r="L52" s="194">
        <v>42517</v>
      </c>
      <c r="M52" s="62"/>
      <c r="N52" s="62">
        <v>23500000</v>
      </c>
      <c r="O52" s="62"/>
      <c r="P52" s="62"/>
      <c r="Q52" s="62">
        <f>N52</f>
        <v>23500000</v>
      </c>
      <c r="R52" s="63">
        <f>J52-Q52</f>
        <v>5875000</v>
      </c>
      <c r="S52" s="242">
        <v>1</v>
      </c>
    </row>
    <row r="53" spans="2:19" s="7" customFormat="1" ht="25.5" x14ac:dyDescent="0.2">
      <c r="B53" s="67">
        <v>6</v>
      </c>
      <c r="C53" s="92" t="s">
        <v>170</v>
      </c>
      <c r="D53" s="93"/>
      <c r="E53" s="94"/>
      <c r="F53" s="126"/>
      <c r="G53" s="304"/>
      <c r="H53" s="296"/>
      <c r="I53" s="136" t="s">
        <v>106</v>
      </c>
      <c r="J53" s="96">
        <v>29590000</v>
      </c>
      <c r="K53" s="160">
        <v>42473</v>
      </c>
      <c r="L53" s="160">
        <v>42517</v>
      </c>
      <c r="M53" s="97"/>
      <c r="N53" s="97">
        <v>23672000</v>
      </c>
      <c r="O53" s="97"/>
      <c r="P53" s="97"/>
      <c r="Q53" s="97">
        <f>N53</f>
        <v>23672000</v>
      </c>
      <c r="R53" s="76">
        <f>J53-Q53</f>
        <v>5918000</v>
      </c>
      <c r="S53" s="244">
        <v>1</v>
      </c>
    </row>
    <row r="54" spans="2:19" s="7" customFormat="1" x14ac:dyDescent="0.2">
      <c r="B54" s="140"/>
      <c r="C54" s="115" t="s">
        <v>58</v>
      </c>
      <c r="D54" s="115"/>
      <c r="E54" s="109"/>
      <c r="F54" s="143"/>
      <c r="G54" s="143"/>
      <c r="H54" s="144">
        <f>SUM(H48:H53)</f>
        <v>1000000000</v>
      </c>
      <c r="I54" s="145"/>
      <c r="J54" s="144">
        <f>SUM(J48:J53)</f>
        <v>182050000</v>
      </c>
      <c r="K54" s="146"/>
      <c r="L54" s="146"/>
      <c r="M54" s="112"/>
      <c r="N54" s="112"/>
      <c r="O54" s="112"/>
      <c r="P54" s="112"/>
      <c r="Q54" s="112">
        <f>SUM(Q48:Q53)</f>
        <v>127800000</v>
      </c>
      <c r="R54" s="112">
        <f>SUM(R48:R53)</f>
        <v>47133000</v>
      </c>
      <c r="S54" s="147"/>
    </row>
    <row r="55" spans="2:19" s="7" customFormat="1" x14ac:dyDescent="0.2">
      <c r="B55" s="208" t="s">
        <v>113</v>
      </c>
      <c r="C55" s="209" t="s">
        <v>110</v>
      </c>
      <c r="D55" s="210"/>
      <c r="E55" s="211"/>
      <c r="F55" s="212"/>
      <c r="G55" s="212"/>
      <c r="H55" s="213"/>
      <c r="I55" s="214"/>
      <c r="J55" s="213"/>
      <c r="K55" s="215"/>
      <c r="L55" s="215"/>
      <c r="M55" s="216"/>
      <c r="N55" s="216"/>
      <c r="O55" s="216"/>
      <c r="P55" s="216"/>
      <c r="Q55" s="216"/>
      <c r="R55" s="217">
        <f>J55-Q55</f>
        <v>0</v>
      </c>
      <c r="S55" s="218"/>
    </row>
    <row r="56" spans="2:19" s="7" customFormat="1" ht="38.25" x14ac:dyDescent="0.2">
      <c r="B56" s="132">
        <v>1</v>
      </c>
      <c r="C56" s="102" t="s">
        <v>171</v>
      </c>
      <c r="D56" s="103"/>
      <c r="E56" s="104"/>
      <c r="F56" s="141"/>
      <c r="G56" s="302"/>
      <c r="H56" s="295">
        <v>648360000</v>
      </c>
      <c r="I56" s="142" t="s">
        <v>112</v>
      </c>
      <c r="J56" s="272">
        <v>445024000</v>
      </c>
      <c r="K56" s="158">
        <v>42534</v>
      </c>
      <c r="L56" s="158">
        <v>42633</v>
      </c>
      <c r="M56" s="106">
        <f>0.2*J56</f>
        <v>89004800</v>
      </c>
      <c r="N56" s="106">
        <f>3/4*J56*50%</f>
        <v>166884000</v>
      </c>
      <c r="O56" s="106"/>
      <c r="P56" s="106"/>
      <c r="Q56" s="106">
        <f>N56+M56</f>
        <v>255888800</v>
      </c>
      <c r="R56" s="108" t="e">
        <f>#REF!-Q56</f>
        <v>#REF!</v>
      </c>
      <c r="S56" s="231">
        <v>1</v>
      </c>
    </row>
    <row r="57" spans="2:19" s="7" customFormat="1" x14ac:dyDescent="0.2">
      <c r="B57" s="132">
        <v>2</v>
      </c>
      <c r="C57" s="133" t="s">
        <v>180</v>
      </c>
      <c r="D57" s="134"/>
      <c r="E57" s="203"/>
      <c r="F57" s="135"/>
      <c r="G57" s="304"/>
      <c r="H57" s="296"/>
      <c r="I57" s="136"/>
      <c r="J57" s="137">
        <v>184360000</v>
      </c>
      <c r="K57" s="229"/>
      <c r="L57" s="229"/>
      <c r="M57" s="138"/>
      <c r="N57" s="138"/>
      <c r="O57" s="138"/>
      <c r="P57" s="138"/>
      <c r="Q57" s="138"/>
      <c r="R57" s="230"/>
      <c r="S57" s="244">
        <v>1</v>
      </c>
    </row>
    <row r="58" spans="2:19" s="7" customFormat="1" x14ac:dyDescent="0.2">
      <c r="B58" s="132"/>
      <c r="C58" s="115" t="s">
        <v>58</v>
      </c>
      <c r="D58" s="115"/>
      <c r="E58" s="109"/>
      <c r="F58" s="143"/>
      <c r="G58" s="143"/>
      <c r="H58" s="144">
        <f>SUM(H56)</f>
        <v>648360000</v>
      </c>
      <c r="I58" s="145"/>
      <c r="J58" s="144">
        <f>SUM(J56:J57)</f>
        <v>629384000</v>
      </c>
      <c r="K58" s="146"/>
      <c r="L58" s="146"/>
      <c r="M58" s="112"/>
      <c r="N58" s="112"/>
      <c r="O58" s="112"/>
      <c r="P58" s="112"/>
      <c r="Q58" s="112">
        <f>SUM(Q56)</f>
        <v>255888800</v>
      </c>
      <c r="R58" s="112" t="e">
        <f t="shared" ref="R58" si="5">SUM(R56)</f>
        <v>#REF!</v>
      </c>
      <c r="S58" s="147"/>
    </row>
    <row r="59" spans="2:19" s="7" customFormat="1" x14ac:dyDescent="0.2">
      <c r="B59" s="148" t="s">
        <v>117</v>
      </c>
      <c r="C59" s="225" t="s">
        <v>114</v>
      </c>
      <c r="D59" s="149"/>
      <c r="E59" s="150"/>
      <c r="F59" s="151"/>
      <c r="G59" s="151"/>
      <c r="H59" s="152"/>
      <c r="I59" s="153"/>
      <c r="J59" s="152"/>
      <c r="K59" s="154"/>
      <c r="L59" s="154"/>
      <c r="M59" s="155"/>
      <c r="N59" s="155"/>
      <c r="O59" s="155"/>
      <c r="P59" s="155"/>
      <c r="Q59" s="155"/>
      <c r="R59" s="156"/>
      <c r="S59" s="157"/>
    </row>
    <row r="60" spans="2:19" s="7" customFormat="1" ht="25.5" x14ac:dyDescent="0.2">
      <c r="B60" s="132"/>
      <c r="C60" s="102" t="s">
        <v>172</v>
      </c>
      <c r="D60" s="103"/>
      <c r="E60" s="104"/>
      <c r="F60" s="141"/>
      <c r="G60" s="302" t="s">
        <v>188</v>
      </c>
      <c r="H60" s="295">
        <v>450000000</v>
      </c>
      <c r="I60" s="142" t="s">
        <v>115</v>
      </c>
      <c r="J60" s="105">
        <v>21450000</v>
      </c>
      <c r="K60" s="139">
        <v>42521</v>
      </c>
      <c r="L60" s="139">
        <v>42550</v>
      </c>
      <c r="M60" s="106"/>
      <c r="N60" s="106">
        <v>17160000</v>
      </c>
      <c r="O60" s="106"/>
      <c r="P60" s="106"/>
      <c r="Q60" s="106">
        <f>N60</f>
        <v>17160000</v>
      </c>
      <c r="R60" s="108">
        <f>J60-Q60</f>
        <v>4290000</v>
      </c>
      <c r="S60" s="204">
        <v>1</v>
      </c>
    </row>
    <row r="61" spans="2:19" s="7" customFormat="1" ht="25.5" x14ac:dyDescent="0.2">
      <c r="B61" s="132"/>
      <c r="C61" s="102" t="s">
        <v>173</v>
      </c>
      <c r="D61" s="103"/>
      <c r="E61" s="104"/>
      <c r="F61" s="141"/>
      <c r="G61" s="304"/>
      <c r="H61" s="296"/>
      <c r="I61" s="142" t="s">
        <v>116</v>
      </c>
      <c r="J61" s="272">
        <v>352929000</v>
      </c>
      <c r="K61" s="160">
        <v>42620</v>
      </c>
      <c r="L61" s="160">
        <v>42719</v>
      </c>
      <c r="M61" s="106"/>
      <c r="N61" s="106">
        <f>3/4*J61*70%</f>
        <v>185287725</v>
      </c>
      <c r="O61" s="106"/>
      <c r="P61" s="106"/>
      <c r="Q61" s="106">
        <f>N61+M61</f>
        <v>185287725</v>
      </c>
      <c r="R61" s="108" t="e">
        <f>#REF!-Q61</f>
        <v>#REF!</v>
      </c>
      <c r="S61" s="244">
        <v>1</v>
      </c>
    </row>
    <row r="62" spans="2:19" s="7" customFormat="1" x14ac:dyDescent="0.2">
      <c r="B62" s="132"/>
      <c r="C62" s="115" t="s">
        <v>58</v>
      </c>
      <c r="D62" s="115"/>
      <c r="E62" s="109"/>
      <c r="F62" s="143"/>
      <c r="G62" s="143"/>
      <c r="H62" s="144">
        <f>SUM(H61)</f>
        <v>0</v>
      </c>
      <c r="I62" s="145"/>
      <c r="J62" s="144">
        <f>SUM(J60:J61)</f>
        <v>374379000</v>
      </c>
      <c r="K62" s="146"/>
      <c r="L62" s="146"/>
      <c r="M62" s="112"/>
      <c r="N62" s="112"/>
      <c r="O62" s="112"/>
      <c r="P62" s="112"/>
      <c r="Q62" s="112">
        <f t="shared" ref="Q62" si="6">SUM(Q60)</f>
        <v>17160000</v>
      </c>
      <c r="R62" s="112" t="e">
        <f>SUM(R60:R61)</f>
        <v>#REF!</v>
      </c>
      <c r="S62" s="147"/>
    </row>
    <row r="63" spans="2:19" s="7" customFormat="1" x14ac:dyDescent="0.2">
      <c r="B63" s="159" t="s">
        <v>120</v>
      </c>
      <c r="C63" s="297" t="s">
        <v>118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</row>
    <row r="64" spans="2:19" s="7" customFormat="1" x14ac:dyDescent="0.2">
      <c r="B64" s="132">
        <v>1</v>
      </c>
      <c r="C64" s="102" t="s">
        <v>174</v>
      </c>
      <c r="D64" s="103"/>
      <c r="E64" s="104"/>
      <c r="F64" s="141"/>
      <c r="G64" s="141" t="s">
        <v>189</v>
      </c>
      <c r="H64" s="105">
        <v>500000000</v>
      </c>
      <c r="I64" s="142" t="s">
        <v>119</v>
      </c>
      <c r="J64" s="272">
        <v>493066000</v>
      </c>
      <c r="K64" s="158">
        <v>42580</v>
      </c>
      <c r="L64" s="158">
        <v>42679</v>
      </c>
      <c r="M64" s="106">
        <v>90740000</v>
      </c>
      <c r="N64" s="106"/>
      <c r="O64" s="106"/>
      <c r="P64" s="106"/>
      <c r="Q64" s="106">
        <f>M64</f>
        <v>90740000</v>
      </c>
      <c r="R64" s="108" t="e">
        <f>#REF!-Q64</f>
        <v>#REF!</v>
      </c>
      <c r="S64" s="204">
        <v>1</v>
      </c>
    </row>
    <row r="65" spans="1:25" s="7" customFormat="1" x14ac:dyDescent="0.2">
      <c r="B65" s="132"/>
      <c r="C65" s="115" t="s">
        <v>58</v>
      </c>
      <c r="D65" s="115"/>
      <c r="E65" s="109"/>
      <c r="F65" s="143"/>
      <c r="G65" s="143"/>
      <c r="H65" s="144">
        <f>SUM(H64)</f>
        <v>500000000</v>
      </c>
      <c r="I65" s="145"/>
      <c r="J65" s="144">
        <f>SUM(J64)</f>
        <v>493066000</v>
      </c>
      <c r="K65" s="146"/>
      <c r="L65" s="146"/>
      <c r="M65" s="112"/>
      <c r="N65" s="112"/>
      <c r="O65" s="112"/>
      <c r="P65" s="112"/>
      <c r="Q65" s="112">
        <f>SUM(Q64)</f>
        <v>90740000</v>
      </c>
      <c r="R65" s="112" t="e">
        <f>SUM(R63:R64)</f>
        <v>#REF!</v>
      </c>
      <c r="S65" s="147"/>
    </row>
    <row r="66" spans="1:25" s="7" customFormat="1" x14ac:dyDescent="0.2">
      <c r="B66" s="159" t="s">
        <v>123</v>
      </c>
      <c r="C66" s="298" t="s">
        <v>121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300"/>
    </row>
    <row r="67" spans="1:25" s="7" customFormat="1" x14ac:dyDescent="0.2">
      <c r="B67" s="161">
        <v>1</v>
      </c>
      <c r="C67" s="163" t="s">
        <v>175</v>
      </c>
      <c r="D67" s="162"/>
      <c r="E67" s="162"/>
      <c r="F67" s="162"/>
      <c r="G67" s="141" t="s">
        <v>189</v>
      </c>
      <c r="H67" s="164">
        <v>200000000</v>
      </c>
      <c r="I67" s="163" t="s">
        <v>122</v>
      </c>
      <c r="J67" s="164">
        <v>195000000</v>
      </c>
      <c r="K67" s="158">
        <v>42576</v>
      </c>
      <c r="L67" s="158">
        <v>42635</v>
      </c>
      <c r="M67" s="163"/>
      <c r="N67" s="164">
        <f>J67</f>
        <v>195000000</v>
      </c>
      <c r="O67" s="162"/>
      <c r="P67" s="162"/>
      <c r="Q67" s="165">
        <f>N67</f>
        <v>195000000</v>
      </c>
      <c r="R67" s="162"/>
      <c r="S67" s="204">
        <v>1</v>
      </c>
    </row>
    <row r="68" spans="1:25" ht="15" x14ac:dyDescent="0.2">
      <c r="B68" s="31"/>
      <c r="C68" s="39" t="s">
        <v>58</v>
      </c>
      <c r="D68" s="30"/>
      <c r="E68" s="30"/>
      <c r="F68" s="30"/>
      <c r="G68" s="30"/>
      <c r="H68" s="26">
        <f>SUM(H67)</f>
        <v>200000000</v>
      </c>
      <c r="I68" s="27"/>
      <c r="J68" s="26">
        <f>SUM(J67)</f>
        <v>195000000</v>
      </c>
      <c r="K68" s="27"/>
      <c r="L68" s="27"/>
      <c r="M68" s="27"/>
      <c r="N68" s="27"/>
      <c r="O68" s="27"/>
      <c r="P68" s="27"/>
      <c r="Q68" s="166">
        <f>SUM(Q67)</f>
        <v>195000000</v>
      </c>
      <c r="R68" s="166"/>
      <c r="S68" s="27"/>
      <c r="Y68" s="2" t="s">
        <v>44</v>
      </c>
    </row>
    <row r="69" spans="1:25" ht="15" x14ac:dyDescent="0.2">
      <c r="B69" s="254"/>
      <c r="C69" s="219"/>
      <c r="D69" s="193"/>
      <c r="E69" s="193"/>
      <c r="F69" s="193"/>
      <c r="G69" s="193"/>
      <c r="H69" s="255"/>
      <c r="I69" s="256"/>
      <c r="J69" s="255"/>
      <c r="K69" s="256"/>
      <c r="L69" s="256"/>
      <c r="M69" s="256"/>
      <c r="N69" s="256"/>
      <c r="O69" s="256"/>
      <c r="P69" s="256"/>
      <c r="Q69" s="257"/>
      <c r="R69" s="257"/>
      <c r="S69" s="256"/>
    </row>
    <row r="70" spans="1:25" s="7" customFormat="1" x14ac:dyDescent="0.2">
      <c r="B70" s="226" t="s">
        <v>126</v>
      </c>
      <c r="C70" s="298" t="s">
        <v>124</v>
      </c>
      <c r="D70" s="299"/>
      <c r="E70" s="299"/>
      <c r="F70" s="299"/>
      <c r="G70" s="299"/>
      <c r="H70" s="299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3"/>
    </row>
    <row r="71" spans="1:25" s="7" customFormat="1" x14ac:dyDescent="0.2">
      <c r="B71" s="170">
        <v>1</v>
      </c>
      <c r="C71" s="171" t="s">
        <v>176</v>
      </c>
      <c r="D71" s="172"/>
      <c r="E71" s="172"/>
      <c r="F71" s="172"/>
      <c r="G71" s="302" t="s">
        <v>189</v>
      </c>
      <c r="H71" s="305">
        <v>250000000</v>
      </c>
      <c r="I71" s="171" t="s">
        <v>125</v>
      </c>
      <c r="J71" s="173">
        <v>193954000</v>
      </c>
      <c r="K71" s="158">
        <v>42618</v>
      </c>
      <c r="L71" s="158">
        <v>42662</v>
      </c>
      <c r="M71" s="171"/>
      <c r="N71" s="173"/>
      <c r="O71" s="172"/>
      <c r="P71" s="172"/>
      <c r="Q71" s="174"/>
      <c r="R71" s="174">
        <f>J71</f>
        <v>193954000</v>
      </c>
      <c r="S71" s="204">
        <v>1</v>
      </c>
    </row>
    <row r="72" spans="1:25" s="7" customFormat="1" ht="25.5" x14ac:dyDescent="0.2">
      <c r="B72" s="175">
        <v>2</v>
      </c>
      <c r="C72" s="176" t="s">
        <v>177</v>
      </c>
      <c r="D72" s="177"/>
      <c r="E72" s="177"/>
      <c r="F72" s="177"/>
      <c r="G72" s="304"/>
      <c r="H72" s="306"/>
      <c r="I72" s="176" t="s">
        <v>48</v>
      </c>
      <c r="J72" s="178">
        <v>48000000</v>
      </c>
      <c r="K72" s="160">
        <v>42670</v>
      </c>
      <c r="L72" s="160">
        <v>42683</v>
      </c>
      <c r="M72" s="176"/>
      <c r="N72" s="178"/>
      <c r="O72" s="179"/>
      <c r="P72" s="179"/>
      <c r="Q72" s="180"/>
      <c r="R72" s="181">
        <f>J72</f>
        <v>48000000</v>
      </c>
      <c r="S72" s="244">
        <v>1</v>
      </c>
    </row>
    <row r="73" spans="1:25" ht="15" x14ac:dyDescent="0.2">
      <c r="B73" s="31"/>
      <c r="C73" s="39" t="s">
        <v>58</v>
      </c>
      <c r="D73" s="30"/>
      <c r="E73" s="30"/>
      <c r="F73" s="30"/>
      <c r="G73" s="30"/>
      <c r="H73" s="38">
        <f>SUM(H71)</f>
        <v>250000000</v>
      </c>
      <c r="I73" s="169"/>
      <c r="J73" s="38">
        <f>SUM(J71:J72)</f>
        <v>241954000</v>
      </c>
      <c r="K73" s="27"/>
      <c r="L73" s="27"/>
      <c r="M73" s="27"/>
      <c r="N73" s="27"/>
      <c r="O73" s="27"/>
      <c r="P73" s="27"/>
      <c r="Q73" s="166"/>
      <c r="R73" s="166">
        <f>SUM(R71:R72)</f>
        <v>241954000</v>
      </c>
      <c r="S73" s="27"/>
      <c r="Y73" s="2" t="s">
        <v>44</v>
      </c>
    </row>
    <row r="74" spans="1:25" x14ac:dyDescent="0.2">
      <c r="B74" s="159" t="s">
        <v>178</v>
      </c>
      <c r="C74" s="298" t="s">
        <v>127</v>
      </c>
      <c r="D74" s="299"/>
      <c r="E74" s="299"/>
      <c r="F74" s="299"/>
      <c r="G74" s="299"/>
      <c r="H74" s="299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3"/>
    </row>
    <row r="75" spans="1:25" ht="38.25" x14ac:dyDescent="0.2">
      <c r="B75" s="170">
        <v>1</v>
      </c>
      <c r="C75" s="171" t="s">
        <v>192</v>
      </c>
      <c r="D75" s="172"/>
      <c r="E75" s="172"/>
      <c r="F75" s="172"/>
      <c r="G75" s="172"/>
      <c r="H75" s="173">
        <v>200000000</v>
      </c>
      <c r="I75" s="171" t="s">
        <v>103</v>
      </c>
      <c r="J75" s="173">
        <v>159167000</v>
      </c>
      <c r="K75" s="158">
        <v>42678</v>
      </c>
      <c r="L75" s="158">
        <v>42698</v>
      </c>
      <c r="M75" s="171"/>
      <c r="N75" s="173"/>
      <c r="O75" s="172"/>
      <c r="P75" s="172"/>
      <c r="Q75" s="174"/>
      <c r="R75" s="174">
        <f>J75</f>
        <v>159167000</v>
      </c>
      <c r="S75" s="204">
        <v>1</v>
      </c>
    </row>
    <row r="76" spans="1:25" ht="15" x14ac:dyDescent="0.2">
      <c r="B76" s="31"/>
      <c r="C76" s="39" t="s">
        <v>58</v>
      </c>
      <c r="D76" s="30"/>
      <c r="E76" s="30"/>
      <c r="F76" s="30"/>
      <c r="G76" s="30"/>
      <c r="H76" s="38">
        <f>SUM(H75)</f>
        <v>200000000</v>
      </c>
      <c r="I76" s="169"/>
      <c r="J76" s="38">
        <f>SUM(J75:J75)</f>
        <v>159167000</v>
      </c>
      <c r="K76" s="27"/>
      <c r="L76" s="27"/>
      <c r="M76" s="27"/>
      <c r="N76" s="27"/>
      <c r="O76" s="27"/>
      <c r="P76" s="27"/>
      <c r="Q76" s="166"/>
      <c r="R76" s="166">
        <f>SUM(R75:R75)</f>
        <v>159167000</v>
      </c>
      <c r="S76" s="27"/>
    </row>
    <row r="77" spans="1:25" x14ac:dyDescent="0.2">
      <c r="A77" s="131"/>
      <c r="B77" s="197" t="s">
        <v>179</v>
      </c>
      <c r="C77" s="199" t="s">
        <v>133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</row>
    <row r="78" spans="1:25" ht="38.25" x14ac:dyDescent="0.2">
      <c r="A78" s="131"/>
      <c r="B78" s="54">
        <v>1</v>
      </c>
      <c r="C78" s="55" t="s">
        <v>134</v>
      </c>
      <c r="D78" s="56"/>
      <c r="E78" s="57"/>
      <c r="F78" s="57"/>
      <c r="G78" s="57"/>
      <c r="H78" s="65">
        <v>200000000</v>
      </c>
      <c r="I78" s="64" t="s">
        <v>135</v>
      </c>
      <c r="J78" s="59">
        <v>135025000</v>
      </c>
      <c r="K78" s="122">
        <v>42688</v>
      </c>
      <c r="L78" s="99">
        <v>42697</v>
      </c>
      <c r="M78" s="52">
        <v>0</v>
      </c>
      <c r="N78" s="52">
        <v>0</v>
      </c>
      <c r="O78" s="52">
        <v>0</v>
      </c>
      <c r="P78" s="52">
        <v>0</v>
      </c>
      <c r="Q78" s="63">
        <f>N78</f>
        <v>0</v>
      </c>
      <c r="R78" s="63">
        <f>J78-Q78</f>
        <v>135025000</v>
      </c>
      <c r="S78" s="204">
        <v>1</v>
      </c>
      <c r="T78" s="28"/>
      <c r="U78" s="29"/>
    </row>
    <row r="79" spans="1:25" x14ac:dyDescent="0.2">
      <c r="A79" s="131"/>
      <c r="B79" s="14"/>
      <c r="C79" s="115" t="s">
        <v>58</v>
      </c>
      <c r="D79" s="8"/>
      <c r="E79" s="10"/>
      <c r="F79" s="10"/>
      <c r="G79" s="10"/>
      <c r="H79" s="109">
        <f>SUM(H78:H78)</f>
        <v>200000000</v>
      </c>
      <c r="I79" s="110"/>
      <c r="J79" s="111">
        <f>J78</f>
        <v>135025000</v>
      </c>
      <c r="K79" s="113"/>
      <c r="L79" s="113"/>
      <c r="M79" s="112"/>
      <c r="N79" s="38"/>
      <c r="O79" s="112"/>
      <c r="P79" s="112"/>
      <c r="Q79" s="114">
        <f>SUM(Q78:Q78)</f>
        <v>0</v>
      </c>
      <c r="R79" s="114">
        <f>SUM(R78:R78)</f>
        <v>135025000</v>
      </c>
      <c r="S79" s="6"/>
    </row>
    <row r="80" spans="1:25" ht="15" x14ac:dyDescent="0.2">
      <c r="B80" s="84"/>
      <c r="C80" s="202"/>
      <c r="D80" s="7"/>
      <c r="E80" s="7"/>
      <c r="F80" s="7"/>
      <c r="G80" s="7"/>
      <c r="H80" s="85"/>
      <c r="I80" s="20"/>
      <c r="J80" s="85"/>
      <c r="K80" s="167"/>
      <c r="L80" s="167"/>
      <c r="M80" s="167"/>
      <c r="N80" s="167"/>
      <c r="O80" s="167"/>
      <c r="P80" s="167"/>
      <c r="Q80" s="168"/>
      <c r="R80" s="168"/>
      <c r="S80" s="167"/>
    </row>
    <row r="81" spans="1:21" x14ac:dyDescent="0.2">
      <c r="A81" s="131"/>
      <c r="B81" s="232" t="s">
        <v>193</v>
      </c>
      <c r="C81" s="199" t="s">
        <v>194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</row>
    <row r="82" spans="1:21" ht="38.25" x14ac:dyDescent="0.2">
      <c r="A82" s="131"/>
      <c r="B82" s="54">
        <v>1</v>
      </c>
      <c r="C82" s="55" t="s">
        <v>195</v>
      </c>
      <c r="D82" s="56"/>
      <c r="E82" s="57"/>
      <c r="F82" s="57"/>
      <c r="G82" s="290" t="s">
        <v>138</v>
      </c>
      <c r="H82" s="295">
        <v>250000000</v>
      </c>
      <c r="I82" s="64" t="s">
        <v>135</v>
      </c>
      <c r="J82" s="270">
        <v>14180000</v>
      </c>
      <c r="K82" s="122">
        <v>42688</v>
      </c>
      <c r="L82" s="99">
        <v>42697</v>
      </c>
      <c r="M82" s="52">
        <v>0</v>
      </c>
      <c r="N82" s="52">
        <v>0</v>
      </c>
      <c r="O82" s="52">
        <v>0</v>
      </c>
      <c r="P82" s="52">
        <v>0</v>
      </c>
      <c r="Q82" s="63">
        <f>N82</f>
        <v>0</v>
      </c>
      <c r="R82" s="63">
        <f>J82-Q82</f>
        <v>14180000</v>
      </c>
      <c r="S82" s="231">
        <v>1</v>
      </c>
      <c r="T82" s="28"/>
      <c r="U82" s="29"/>
    </row>
    <row r="83" spans="1:21" x14ac:dyDescent="0.2">
      <c r="A83" s="131"/>
      <c r="B83" s="54">
        <v>2</v>
      </c>
      <c r="C83" s="55" t="s">
        <v>196</v>
      </c>
      <c r="D83" s="56"/>
      <c r="E83" s="57"/>
      <c r="F83" s="57"/>
      <c r="G83" s="291"/>
      <c r="H83" s="301"/>
      <c r="I83" s="64"/>
      <c r="J83" s="270">
        <v>1150000</v>
      </c>
      <c r="K83" s="122"/>
      <c r="L83" s="99"/>
      <c r="M83" s="52"/>
      <c r="N83" s="52"/>
      <c r="O83" s="52"/>
      <c r="P83" s="52"/>
      <c r="Q83" s="63"/>
      <c r="R83" s="63"/>
      <c r="S83" s="242"/>
      <c r="T83" s="28"/>
      <c r="U83" s="29"/>
    </row>
    <row r="84" spans="1:21" ht="25.5" x14ac:dyDescent="0.2">
      <c r="A84" s="131"/>
      <c r="B84" s="54">
        <v>3</v>
      </c>
      <c r="C84" s="55" t="s">
        <v>197</v>
      </c>
      <c r="D84" s="56"/>
      <c r="E84" s="57"/>
      <c r="F84" s="57"/>
      <c r="G84" s="291"/>
      <c r="H84" s="301"/>
      <c r="I84" s="64"/>
      <c r="J84" s="270">
        <v>15000000</v>
      </c>
      <c r="K84" s="122"/>
      <c r="L84" s="99"/>
      <c r="M84" s="52"/>
      <c r="N84" s="52"/>
      <c r="O84" s="52"/>
      <c r="P84" s="52"/>
      <c r="Q84" s="63"/>
      <c r="R84" s="63"/>
      <c r="S84" s="242"/>
      <c r="T84" s="28"/>
      <c r="U84" s="29"/>
    </row>
    <row r="85" spans="1:21" ht="25.5" x14ac:dyDescent="0.2">
      <c r="A85" s="131"/>
      <c r="B85" s="54">
        <v>4</v>
      </c>
      <c r="C85" s="55" t="s">
        <v>198</v>
      </c>
      <c r="D85" s="56"/>
      <c r="E85" s="57"/>
      <c r="F85" s="57"/>
      <c r="G85" s="291"/>
      <c r="H85" s="301"/>
      <c r="I85" s="64"/>
      <c r="J85" s="270">
        <v>8240000</v>
      </c>
      <c r="K85" s="122"/>
      <c r="L85" s="99"/>
      <c r="M85" s="52"/>
      <c r="N85" s="52"/>
      <c r="O85" s="52"/>
      <c r="P85" s="52"/>
      <c r="Q85" s="63"/>
      <c r="R85" s="63"/>
      <c r="S85" s="242"/>
      <c r="T85" s="28"/>
      <c r="U85" s="29"/>
    </row>
    <row r="86" spans="1:21" ht="25.5" x14ac:dyDescent="0.2">
      <c r="A86" s="131"/>
      <c r="B86" s="54">
        <v>5</v>
      </c>
      <c r="C86" s="55" t="s">
        <v>199</v>
      </c>
      <c r="D86" s="56"/>
      <c r="E86" s="57"/>
      <c r="F86" s="57"/>
      <c r="G86" s="291"/>
      <c r="H86" s="301"/>
      <c r="I86" s="64"/>
      <c r="J86" s="270">
        <v>6821000</v>
      </c>
      <c r="K86" s="122"/>
      <c r="L86" s="99"/>
      <c r="M86" s="52"/>
      <c r="N86" s="52"/>
      <c r="O86" s="52"/>
      <c r="P86" s="52"/>
      <c r="Q86" s="63"/>
      <c r="R86" s="63"/>
      <c r="S86" s="242"/>
      <c r="T86" s="28"/>
      <c r="U86" s="29"/>
    </row>
    <row r="87" spans="1:21" x14ac:dyDescent="0.2">
      <c r="A87" s="131"/>
      <c r="B87" s="54">
        <v>6</v>
      </c>
      <c r="C87" s="55" t="s">
        <v>200</v>
      </c>
      <c r="D87" s="56"/>
      <c r="E87" s="57"/>
      <c r="F87" s="57"/>
      <c r="G87" s="291"/>
      <c r="H87" s="301"/>
      <c r="I87" s="64"/>
      <c r="J87" s="270">
        <v>8000000</v>
      </c>
      <c r="K87" s="122"/>
      <c r="L87" s="99"/>
      <c r="M87" s="52"/>
      <c r="N87" s="52"/>
      <c r="O87" s="52"/>
      <c r="P87" s="52"/>
      <c r="Q87" s="63"/>
      <c r="R87" s="63"/>
      <c r="S87" s="242"/>
      <c r="T87" s="28"/>
      <c r="U87" s="29"/>
    </row>
    <row r="88" spans="1:21" ht="25.5" x14ac:dyDescent="0.2">
      <c r="A88" s="131"/>
      <c r="B88" s="54">
        <v>7</v>
      </c>
      <c r="C88" s="55" t="s">
        <v>201</v>
      </c>
      <c r="D88" s="56"/>
      <c r="E88" s="57"/>
      <c r="F88" s="57"/>
      <c r="G88" s="291"/>
      <c r="H88" s="301"/>
      <c r="I88" s="64"/>
      <c r="J88" s="270">
        <v>1437500</v>
      </c>
      <c r="K88" s="122"/>
      <c r="L88" s="99"/>
      <c r="M88" s="52"/>
      <c r="N88" s="52"/>
      <c r="O88" s="52"/>
      <c r="P88" s="52"/>
      <c r="Q88" s="63"/>
      <c r="R88" s="63"/>
      <c r="S88" s="242"/>
      <c r="T88" s="28"/>
      <c r="U88" s="29"/>
    </row>
    <row r="89" spans="1:21" x14ac:dyDescent="0.2">
      <c r="A89" s="131"/>
      <c r="B89" s="54">
        <v>8</v>
      </c>
      <c r="C89" s="55" t="s">
        <v>202</v>
      </c>
      <c r="D89" s="56"/>
      <c r="E89" s="57"/>
      <c r="F89" s="57"/>
      <c r="G89" s="291"/>
      <c r="H89" s="301"/>
      <c r="I89" s="64"/>
      <c r="J89" s="270">
        <v>3200000</v>
      </c>
      <c r="K89" s="122"/>
      <c r="L89" s="99"/>
      <c r="M89" s="52"/>
      <c r="N89" s="52"/>
      <c r="O89" s="52"/>
      <c r="P89" s="52"/>
      <c r="Q89" s="63"/>
      <c r="R89" s="63"/>
      <c r="S89" s="242"/>
      <c r="T89" s="28"/>
      <c r="U89" s="29"/>
    </row>
    <row r="90" spans="1:21" ht="25.5" x14ac:dyDescent="0.2">
      <c r="A90" s="131"/>
      <c r="B90" s="54">
        <v>9</v>
      </c>
      <c r="C90" s="55" t="s">
        <v>203</v>
      </c>
      <c r="D90" s="56"/>
      <c r="E90" s="57"/>
      <c r="F90" s="57"/>
      <c r="G90" s="291"/>
      <c r="H90" s="301"/>
      <c r="I90" s="64"/>
      <c r="J90" s="270">
        <v>9775000</v>
      </c>
      <c r="K90" s="122"/>
      <c r="L90" s="99"/>
      <c r="M90" s="52"/>
      <c r="N90" s="52"/>
      <c r="O90" s="52"/>
      <c r="P90" s="52"/>
      <c r="Q90" s="63"/>
      <c r="R90" s="63"/>
      <c r="S90" s="242"/>
      <c r="T90" s="28"/>
      <c r="U90" s="29"/>
    </row>
    <row r="91" spans="1:21" ht="25.5" x14ac:dyDescent="0.2">
      <c r="A91" s="131"/>
      <c r="B91" s="54">
        <v>10</v>
      </c>
      <c r="C91" s="55" t="s">
        <v>204</v>
      </c>
      <c r="D91" s="56"/>
      <c r="E91" s="57"/>
      <c r="F91" s="57"/>
      <c r="G91" s="291"/>
      <c r="H91" s="301"/>
      <c r="I91" s="64"/>
      <c r="J91" s="270">
        <v>3043500</v>
      </c>
      <c r="K91" s="122"/>
      <c r="L91" s="99"/>
      <c r="M91" s="52"/>
      <c r="N91" s="52"/>
      <c r="O91" s="52"/>
      <c r="P91" s="52"/>
      <c r="Q91" s="63"/>
      <c r="R91" s="63"/>
      <c r="S91" s="242"/>
      <c r="T91" s="28"/>
      <c r="U91" s="29"/>
    </row>
    <row r="92" spans="1:21" ht="25.5" x14ac:dyDescent="0.2">
      <c r="A92" s="131"/>
      <c r="B92" s="54">
        <v>11</v>
      </c>
      <c r="C92" s="55" t="s">
        <v>205</v>
      </c>
      <c r="D92" s="56"/>
      <c r="E92" s="57"/>
      <c r="F92" s="57"/>
      <c r="G92" s="291"/>
      <c r="H92" s="301"/>
      <c r="I92" s="64"/>
      <c r="J92" s="270">
        <v>4150000</v>
      </c>
      <c r="K92" s="122"/>
      <c r="L92" s="99"/>
      <c r="M92" s="52"/>
      <c r="N92" s="52"/>
      <c r="O92" s="52"/>
      <c r="P92" s="52"/>
      <c r="Q92" s="63"/>
      <c r="R92" s="63"/>
      <c r="S92" s="242"/>
      <c r="T92" s="28"/>
      <c r="U92" s="29"/>
    </row>
    <row r="93" spans="1:21" ht="25.5" x14ac:dyDescent="0.2">
      <c r="A93" s="131"/>
      <c r="B93" s="54">
        <v>12</v>
      </c>
      <c r="C93" s="55" t="s">
        <v>206</v>
      </c>
      <c r="D93" s="56"/>
      <c r="E93" s="57"/>
      <c r="F93" s="57"/>
      <c r="G93" s="291"/>
      <c r="H93" s="301"/>
      <c r="I93" s="64"/>
      <c r="J93" s="270">
        <v>4500000</v>
      </c>
      <c r="K93" s="122"/>
      <c r="L93" s="99"/>
      <c r="M93" s="52"/>
      <c r="N93" s="52"/>
      <c r="O93" s="52"/>
      <c r="P93" s="52"/>
      <c r="Q93" s="63"/>
      <c r="R93" s="63"/>
      <c r="S93" s="242"/>
      <c r="T93" s="28"/>
      <c r="U93" s="29"/>
    </row>
    <row r="94" spans="1:21" x14ac:dyDescent="0.2">
      <c r="A94" s="131"/>
      <c r="B94" s="54">
        <v>13</v>
      </c>
      <c r="C94" s="55" t="s">
        <v>207</v>
      </c>
      <c r="D94" s="56"/>
      <c r="E94" s="57"/>
      <c r="F94" s="57"/>
      <c r="G94" s="291"/>
      <c r="H94" s="301"/>
      <c r="I94" s="64"/>
      <c r="J94" s="270">
        <v>1276500</v>
      </c>
      <c r="K94" s="122"/>
      <c r="L94" s="99"/>
      <c r="M94" s="52"/>
      <c r="N94" s="52"/>
      <c r="O94" s="52"/>
      <c r="P94" s="52"/>
      <c r="Q94" s="63"/>
      <c r="R94" s="63"/>
      <c r="S94" s="242"/>
      <c r="T94" s="28"/>
      <c r="U94" s="29"/>
    </row>
    <row r="95" spans="1:21" x14ac:dyDescent="0.2">
      <c r="A95" s="131"/>
      <c r="B95" s="54">
        <v>14</v>
      </c>
      <c r="C95" s="55" t="s">
        <v>208</v>
      </c>
      <c r="D95" s="56"/>
      <c r="E95" s="57"/>
      <c r="F95" s="57"/>
      <c r="G95" s="291"/>
      <c r="H95" s="301"/>
      <c r="I95" s="64"/>
      <c r="J95" s="270">
        <v>4000000</v>
      </c>
      <c r="K95" s="122"/>
      <c r="L95" s="99"/>
      <c r="M95" s="52"/>
      <c r="N95" s="52"/>
      <c r="O95" s="52"/>
      <c r="P95" s="52"/>
      <c r="Q95" s="63"/>
      <c r="R95" s="63"/>
      <c r="S95" s="242"/>
      <c r="T95" s="28"/>
      <c r="U95" s="29"/>
    </row>
    <row r="96" spans="1:21" ht="25.5" x14ac:dyDescent="0.2">
      <c r="A96" s="131"/>
      <c r="B96" s="54">
        <v>15</v>
      </c>
      <c r="C96" s="55" t="s">
        <v>209</v>
      </c>
      <c r="D96" s="56"/>
      <c r="E96" s="57"/>
      <c r="F96" s="57"/>
      <c r="G96" s="291"/>
      <c r="H96" s="301"/>
      <c r="I96" s="64"/>
      <c r="J96" s="270">
        <v>3920000</v>
      </c>
      <c r="K96" s="122"/>
      <c r="L96" s="99"/>
      <c r="M96" s="52"/>
      <c r="N96" s="52"/>
      <c r="O96" s="52"/>
      <c r="P96" s="52"/>
      <c r="Q96" s="63"/>
      <c r="R96" s="63"/>
      <c r="S96" s="242"/>
      <c r="T96" s="28"/>
      <c r="U96" s="29"/>
    </row>
    <row r="97" spans="1:21" x14ac:dyDescent="0.2">
      <c r="A97" s="131"/>
      <c r="B97" s="54">
        <v>16</v>
      </c>
      <c r="C97" s="55" t="s">
        <v>210</v>
      </c>
      <c r="D97" s="56"/>
      <c r="E97" s="57"/>
      <c r="F97" s="57"/>
      <c r="G97" s="291"/>
      <c r="H97" s="301"/>
      <c r="I97" s="64"/>
      <c r="J97" s="270">
        <v>2750000</v>
      </c>
      <c r="K97" s="122"/>
      <c r="L97" s="99"/>
      <c r="M97" s="52"/>
      <c r="N97" s="52"/>
      <c r="O97" s="52"/>
      <c r="P97" s="52"/>
      <c r="Q97" s="63"/>
      <c r="R97" s="63"/>
      <c r="S97" s="242"/>
      <c r="T97" s="28"/>
      <c r="U97" s="29"/>
    </row>
    <row r="98" spans="1:21" ht="25.5" x14ac:dyDescent="0.2">
      <c r="A98" s="131"/>
      <c r="B98" s="54">
        <v>17</v>
      </c>
      <c r="C98" s="55" t="s">
        <v>211</v>
      </c>
      <c r="D98" s="56"/>
      <c r="E98" s="57"/>
      <c r="F98" s="57"/>
      <c r="G98" s="291"/>
      <c r="H98" s="301"/>
      <c r="I98" s="64"/>
      <c r="J98" s="270">
        <v>8000000</v>
      </c>
      <c r="K98" s="122"/>
      <c r="L98" s="99"/>
      <c r="M98" s="52"/>
      <c r="N98" s="52"/>
      <c r="O98" s="52"/>
      <c r="P98" s="52"/>
      <c r="Q98" s="63"/>
      <c r="R98" s="63"/>
      <c r="S98" s="242"/>
      <c r="T98" s="28"/>
      <c r="U98" s="29"/>
    </row>
    <row r="99" spans="1:21" x14ac:dyDescent="0.2">
      <c r="A99" s="131"/>
      <c r="B99" s="54">
        <v>18</v>
      </c>
      <c r="C99" s="55" t="s">
        <v>212</v>
      </c>
      <c r="D99" s="56"/>
      <c r="E99" s="57"/>
      <c r="F99" s="57"/>
      <c r="G99" s="291"/>
      <c r="H99" s="301"/>
      <c r="I99" s="64"/>
      <c r="J99" s="270">
        <v>8250000</v>
      </c>
      <c r="K99" s="122"/>
      <c r="L99" s="99"/>
      <c r="M99" s="52"/>
      <c r="N99" s="52"/>
      <c r="O99" s="52"/>
      <c r="P99" s="52"/>
      <c r="Q99" s="63"/>
      <c r="R99" s="63"/>
      <c r="S99" s="242"/>
      <c r="T99" s="28"/>
      <c r="U99" s="29"/>
    </row>
    <row r="100" spans="1:21" x14ac:dyDescent="0.2">
      <c r="A100" s="131"/>
      <c r="B100" s="54">
        <v>19</v>
      </c>
      <c r="C100" s="55" t="s">
        <v>213</v>
      </c>
      <c r="D100" s="56"/>
      <c r="E100" s="57"/>
      <c r="F100" s="57"/>
      <c r="G100" s="291"/>
      <c r="H100" s="301"/>
      <c r="I100" s="64"/>
      <c r="J100" s="270">
        <v>3167000</v>
      </c>
      <c r="K100" s="122"/>
      <c r="L100" s="99"/>
      <c r="M100" s="52"/>
      <c r="N100" s="52"/>
      <c r="O100" s="52"/>
      <c r="P100" s="52"/>
      <c r="Q100" s="63"/>
      <c r="R100" s="63"/>
      <c r="S100" s="242"/>
      <c r="T100" s="28"/>
      <c r="U100" s="29"/>
    </row>
    <row r="101" spans="1:21" x14ac:dyDescent="0.2">
      <c r="A101" s="131"/>
      <c r="B101" s="54">
        <v>20</v>
      </c>
      <c r="C101" s="55" t="s">
        <v>214</v>
      </c>
      <c r="D101" s="56"/>
      <c r="E101" s="57"/>
      <c r="F101" s="57"/>
      <c r="G101" s="291"/>
      <c r="H101" s="301"/>
      <c r="I101" s="64"/>
      <c r="J101" s="270">
        <v>12500000</v>
      </c>
      <c r="K101" s="122"/>
      <c r="L101" s="99"/>
      <c r="M101" s="52"/>
      <c r="N101" s="52"/>
      <c r="O101" s="52"/>
      <c r="P101" s="52"/>
      <c r="Q101" s="63"/>
      <c r="R101" s="63"/>
      <c r="S101" s="242"/>
      <c r="T101" s="28"/>
      <c r="U101" s="29"/>
    </row>
    <row r="102" spans="1:21" ht="25.5" x14ac:dyDescent="0.2">
      <c r="A102" s="131"/>
      <c r="B102" s="54">
        <v>21</v>
      </c>
      <c r="C102" s="55" t="s">
        <v>215</v>
      </c>
      <c r="D102" s="56"/>
      <c r="E102" s="57"/>
      <c r="F102" s="57"/>
      <c r="G102" s="291"/>
      <c r="H102" s="301"/>
      <c r="I102" s="64"/>
      <c r="J102" s="270">
        <v>6896500</v>
      </c>
      <c r="K102" s="122"/>
      <c r="L102" s="99"/>
      <c r="M102" s="52"/>
      <c r="N102" s="52"/>
      <c r="O102" s="52"/>
      <c r="P102" s="52"/>
      <c r="Q102" s="63"/>
      <c r="R102" s="63"/>
      <c r="S102" s="242"/>
      <c r="T102" s="28"/>
      <c r="U102" s="29"/>
    </row>
    <row r="103" spans="1:21" ht="25.5" x14ac:dyDescent="0.2">
      <c r="A103" s="131"/>
      <c r="B103" s="54">
        <v>22</v>
      </c>
      <c r="C103" s="55" t="s">
        <v>216</v>
      </c>
      <c r="D103" s="56"/>
      <c r="E103" s="57"/>
      <c r="F103" s="57"/>
      <c r="G103" s="291"/>
      <c r="H103" s="301"/>
      <c r="I103" s="64"/>
      <c r="J103" s="270">
        <v>7399000</v>
      </c>
      <c r="K103" s="122"/>
      <c r="L103" s="99"/>
      <c r="M103" s="52"/>
      <c r="N103" s="52"/>
      <c r="O103" s="52"/>
      <c r="P103" s="52"/>
      <c r="Q103" s="63"/>
      <c r="R103" s="63"/>
      <c r="S103" s="242"/>
      <c r="T103" s="28"/>
      <c r="U103" s="29"/>
    </row>
    <row r="104" spans="1:21" x14ac:dyDescent="0.2">
      <c r="A104" s="131"/>
      <c r="B104" s="54">
        <v>23</v>
      </c>
      <c r="C104" s="55" t="s">
        <v>232</v>
      </c>
      <c r="D104" s="56"/>
      <c r="E104" s="57"/>
      <c r="F104" s="57"/>
      <c r="G104" s="291"/>
      <c r="H104" s="301"/>
      <c r="I104" s="64"/>
      <c r="J104" s="270">
        <v>2616000</v>
      </c>
      <c r="K104" s="122"/>
      <c r="L104" s="99"/>
      <c r="M104" s="52"/>
      <c r="N104" s="52"/>
      <c r="O104" s="52"/>
      <c r="P104" s="52"/>
      <c r="Q104" s="63"/>
      <c r="R104" s="63"/>
      <c r="S104" s="242"/>
      <c r="T104" s="28"/>
      <c r="U104" s="29"/>
    </row>
    <row r="105" spans="1:21" ht="25.5" x14ac:dyDescent="0.2">
      <c r="A105" s="131"/>
      <c r="B105" s="54">
        <v>24</v>
      </c>
      <c r="C105" s="55" t="s">
        <v>217</v>
      </c>
      <c r="D105" s="56"/>
      <c r="E105" s="57"/>
      <c r="F105" s="57"/>
      <c r="G105" s="291"/>
      <c r="H105" s="301"/>
      <c r="I105" s="64"/>
      <c r="J105" s="270">
        <v>2889700</v>
      </c>
      <c r="K105" s="122"/>
      <c r="L105" s="99"/>
      <c r="M105" s="52"/>
      <c r="N105" s="52"/>
      <c r="O105" s="52"/>
      <c r="P105" s="52"/>
      <c r="Q105" s="63"/>
      <c r="R105" s="63"/>
      <c r="S105" s="242"/>
      <c r="T105" s="28"/>
      <c r="U105" s="29"/>
    </row>
    <row r="106" spans="1:21" x14ac:dyDescent="0.2">
      <c r="A106" s="131"/>
      <c r="B106" s="54">
        <v>25</v>
      </c>
      <c r="C106" s="55" t="s">
        <v>218</v>
      </c>
      <c r="D106" s="56"/>
      <c r="E106" s="57"/>
      <c r="F106" s="57"/>
      <c r="G106" s="291"/>
      <c r="H106" s="301"/>
      <c r="I106" s="64"/>
      <c r="J106" s="270">
        <v>1386000</v>
      </c>
      <c r="K106" s="122"/>
      <c r="L106" s="99"/>
      <c r="M106" s="52"/>
      <c r="N106" s="52"/>
      <c r="O106" s="52"/>
      <c r="P106" s="52"/>
      <c r="Q106" s="63"/>
      <c r="R106" s="63"/>
      <c r="S106" s="242"/>
      <c r="T106" s="28"/>
      <c r="U106" s="29"/>
    </row>
    <row r="107" spans="1:21" ht="25.5" x14ac:dyDescent="0.2">
      <c r="A107" s="131"/>
      <c r="B107" s="54">
        <v>26</v>
      </c>
      <c r="C107" s="55" t="s">
        <v>219</v>
      </c>
      <c r="D107" s="56"/>
      <c r="E107" s="57"/>
      <c r="F107" s="57"/>
      <c r="G107" s="291"/>
      <c r="H107" s="301"/>
      <c r="I107" s="64"/>
      <c r="J107" s="270">
        <v>5000000</v>
      </c>
      <c r="K107" s="122"/>
      <c r="L107" s="99"/>
      <c r="M107" s="52"/>
      <c r="N107" s="52"/>
      <c r="O107" s="52"/>
      <c r="P107" s="52"/>
      <c r="Q107" s="63"/>
      <c r="R107" s="63"/>
      <c r="S107" s="242"/>
      <c r="T107" s="28"/>
      <c r="U107" s="29"/>
    </row>
    <row r="108" spans="1:21" ht="25.5" x14ac:dyDescent="0.2">
      <c r="A108" s="131"/>
      <c r="B108" s="54">
        <v>27</v>
      </c>
      <c r="C108" s="55" t="s">
        <v>220</v>
      </c>
      <c r="D108" s="56"/>
      <c r="E108" s="57"/>
      <c r="F108" s="57"/>
      <c r="G108" s="291"/>
      <c r="H108" s="301"/>
      <c r="I108" s="64"/>
      <c r="J108" s="270">
        <v>8700000</v>
      </c>
      <c r="K108" s="122"/>
      <c r="L108" s="99"/>
      <c r="M108" s="52"/>
      <c r="N108" s="52"/>
      <c r="O108" s="52"/>
      <c r="P108" s="52"/>
      <c r="Q108" s="63"/>
      <c r="R108" s="63"/>
      <c r="S108" s="242"/>
      <c r="T108" s="28"/>
      <c r="U108" s="29"/>
    </row>
    <row r="109" spans="1:21" x14ac:dyDescent="0.2">
      <c r="A109" s="131"/>
      <c r="B109" s="54">
        <v>28</v>
      </c>
      <c r="C109" s="55" t="s">
        <v>221</v>
      </c>
      <c r="D109" s="56"/>
      <c r="E109" s="57"/>
      <c r="F109" s="57"/>
      <c r="G109" s="291"/>
      <c r="H109" s="301"/>
      <c r="I109" s="64"/>
      <c r="J109" s="270">
        <v>4870000</v>
      </c>
      <c r="K109" s="122"/>
      <c r="L109" s="99"/>
      <c r="M109" s="52"/>
      <c r="N109" s="52"/>
      <c r="O109" s="52"/>
      <c r="P109" s="52"/>
      <c r="Q109" s="63"/>
      <c r="R109" s="63"/>
      <c r="S109" s="242"/>
      <c r="T109" s="28"/>
      <c r="U109" s="29"/>
    </row>
    <row r="110" spans="1:21" x14ac:dyDescent="0.2">
      <c r="A110" s="131"/>
      <c r="B110" s="54">
        <v>29</v>
      </c>
      <c r="C110" s="55" t="s">
        <v>222</v>
      </c>
      <c r="D110" s="56"/>
      <c r="E110" s="57"/>
      <c r="F110" s="57"/>
      <c r="G110" s="291"/>
      <c r="H110" s="301"/>
      <c r="I110" s="64"/>
      <c r="J110" s="270">
        <v>7245000</v>
      </c>
      <c r="K110" s="122"/>
      <c r="L110" s="99"/>
      <c r="M110" s="52"/>
      <c r="N110" s="52"/>
      <c r="O110" s="52"/>
      <c r="P110" s="52"/>
      <c r="Q110" s="63"/>
      <c r="R110" s="63"/>
      <c r="S110" s="242"/>
      <c r="T110" s="28"/>
      <c r="U110" s="29"/>
    </row>
    <row r="111" spans="1:21" ht="25.5" x14ac:dyDescent="0.2">
      <c r="A111" s="131"/>
      <c r="B111" s="54">
        <v>30</v>
      </c>
      <c r="C111" s="55" t="s">
        <v>223</v>
      </c>
      <c r="D111" s="56"/>
      <c r="E111" s="57"/>
      <c r="F111" s="57"/>
      <c r="G111" s="291"/>
      <c r="H111" s="301"/>
      <c r="I111" s="64"/>
      <c r="J111" s="270">
        <v>2574000</v>
      </c>
      <c r="K111" s="122"/>
      <c r="L111" s="99"/>
      <c r="M111" s="52"/>
      <c r="N111" s="52"/>
      <c r="O111" s="52"/>
      <c r="P111" s="52"/>
      <c r="Q111" s="63"/>
      <c r="R111" s="63"/>
      <c r="S111" s="242"/>
      <c r="T111" s="28"/>
      <c r="U111" s="29"/>
    </row>
    <row r="112" spans="1:21" x14ac:dyDescent="0.2">
      <c r="A112" s="131"/>
      <c r="B112" s="54">
        <v>31</v>
      </c>
      <c r="C112" s="55" t="s">
        <v>224</v>
      </c>
      <c r="D112" s="56"/>
      <c r="E112" s="57"/>
      <c r="F112" s="57"/>
      <c r="G112" s="291"/>
      <c r="H112" s="301"/>
      <c r="I112" s="64"/>
      <c r="J112" s="270">
        <v>2982500</v>
      </c>
      <c r="K112" s="122"/>
      <c r="L112" s="99"/>
      <c r="M112" s="52"/>
      <c r="N112" s="52"/>
      <c r="O112" s="52"/>
      <c r="P112" s="52"/>
      <c r="Q112" s="63"/>
      <c r="R112" s="63"/>
      <c r="S112" s="242"/>
      <c r="T112" s="28"/>
      <c r="U112" s="29"/>
    </row>
    <row r="113" spans="1:21" x14ac:dyDescent="0.2">
      <c r="A113" s="131"/>
      <c r="B113" s="54">
        <v>32</v>
      </c>
      <c r="C113" s="55" t="s">
        <v>225</v>
      </c>
      <c r="D113" s="56"/>
      <c r="E113" s="57"/>
      <c r="F113" s="57"/>
      <c r="G113" s="291"/>
      <c r="H113" s="301"/>
      <c r="I113" s="64"/>
      <c r="J113" s="270">
        <v>1925800</v>
      </c>
      <c r="K113" s="122"/>
      <c r="L113" s="99"/>
      <c r="M113" s="52"/>
      <c r="N113" s="52"/>
      <c r="O113" s="52"/>
      <c r="P113" s="52"/>
      <c r="Q113" s="63"/>
      <c r="R113" s="63"/>
      <c r="S113" s="242"/>
      <c r="T113" s="28"/>
      <c r="U113" s="29"/>
    </row>
    <row r="114" spans="1:21" ht="25.5" x14ac:dyDescent="0.2">
      <c r="A114" s="131"/>
      <c r="B114" s="54">
        <v>33</v>
      </c>
      <c r="C114" s="55" t="s">
        <v>226</v>
      </c>
      <c r="D114" s="56"/>
      <c r="E114" s="57"/>
      <c r="F114" s="57"/>
      <c r="G114" s="291"/>
      <c r="H114" s="301"/>
      <c r="I114" s="64"/>
      <c r="J114" s="270">
        <v>1842000</v>
      </c>
      <c r="K114" s="122"/>
      <c r="L114" s="99"/>
      <c r="M114" s="52"/>
      <c r="N114" s="52"/>
      <c r="O114" s="52"/>
      <c r="P114" s="52"/>
      <c r="Q114" s="63"/>
      <c r="R114" s="63"/>
      <c r="S114" s="242"/>
      <c r="T114" s="28"/>
      <c r="U114" s="29"/>
    </row>
    <row r="115" spans="1:21" x14ac:dyDescent="0.2">
      <c r="A115" s="131"/>
      <c r="B115" s="54">
        <v>34</v>
      </c>
      <c r="C115" s="55" t="s">
        <v>227</v>
      </c>
      <c r="D115" s="56"/>
      <c r="E115" s="57"/>
      <c r="F115" s="57"/>
      <c r="G115" s="291"/>
      <c r="H115" s="301"/>
      <c r="I115" s="64"/>
      <c r="J115" s="270">
        <v>2930000</v>
      </c>
      <c r="K115" s="122"/>
      <c r="L115" s="99"/>
      <c r="M115" s="52"/>
      <c r="N115" s="52"/>
      <c r="O115" s="52"/>
      <c r="P115" s="52"/>
      <c r="Q115" s="63"/>
      <c r="R115" s="63"/>
      <c r="S115" s="242"/>
      <c r="T115" s="28"/>
      <c r="U115" s="29"/>
    </row>
    <row r="116" spans="1:21" ht="25.5" x14ac:dyDescent="0.2">
      <c r="A116" s="131"/>
      <c r="B116" s="54">
        <v>35</v>
      </c>
      <c r="C116" s="55" t="s">
        <v>228</v>
      </c>
      <c r="D116" s="56"/>
      <c r="E116" s="57"/>
      <c r="F116" s="57"/>
      <c r="G116" s="291"/>
      <c r="H116" s="301"/>
      <c r="I116" s="64"/>
      <c r="J116" s="270">
        <v>5698000</v>
      </c>
      <c r="K116" s="122"/>
      <c r="L116" s="99"/>
      <c r="M116" s="52"/>
      <c r="N116" s="52"/>
      <c r="O116" s="52"/>
      <c r="P116" s="52"/>
      <c r="Q116" s="63"/>
      <c r="R116" s="63"/>
      <c r="S116" s="242"/>
      <c r="T116" s="28"/>
      <c r="U116" s="29"/>
    </row>
    <row r="117" spans="1:21" ht="25.5" x14ac:dyDescent="0.2">
      <c r="A117" s="131"/>
      <c r="B117" s="54">
        <v>36</v>
      </c>
      <c r="C117" s="55" t="s">
        <v>229</v>
      </c>
      <c r="D117" s="56"/>
      <c r="E117" s="57"/>
      <c r="F117" s="57"/>
      <c r="G117" s="291"/>
      <c r="H117" s="301"/>
      <c r="I117" s="64"/>
      <c r="J117" s="270">
        <v>7500000</v>
      </c>
      <c r="K117" s="122"/>
      <c r="L117" s="99"/>
      <c r="M117" s="52"/>
      <c r="N117" s="52"/>
      <c r="O117" s="52"/>
      <c r="P117" s="52"/>
      <c r="Q117" s="63"/>
      <c r="R117" s="63"/>
      <c r="S117" s="242"/>
      <c r="T117" s="28"/>
      <c r="U117" s="29"/>
    </row>
    <row r="118" spans="1:21" ht="25.5" x14ac:dyDescent="0.2">
      <c r="A118" s="131"/>
      <c r="B118" s="54">
        <v>37</v>
      </c>
      <c r="C118" s="55" t="s">
        <v>230</v>
      </c>
      <c r="D118" s="56"/>
      <c r="E118" s="57"/>
      <c r="F118" s="57"/>
      <c r="G118" s="291"/>
      <c r="H118" s="301"/>
      <c r="I118" s="64"/>
      <c r="J118" s="270">
        <v>5820000</v>
      </c>
      <c r="K118" s="122"/>
      <c r="L118" s="99"/>
      <c r="M118" s="52"/>
      <c r="N118" s="52"/>
      <c r="O118" s="52"/>
      <c r="P118" s="52"/>
      <c r="Q118" s="63"/>
      <c r="R118" s="63"/>
      <c r="S118" s="242"/>
      <c r="T118" s="28"/>
      <c r="U118" s="29"/>
    </row>
    <row r="119" spans="1:21" x14ac:dyDescent="0.2">
      <c r="A119" s="131"/>
      <c r="B119" s="54">
        <v>38</v>
      </c>
      <c r="C119" s="55" t="s">
        <v>231</v>
      </c>
      <c r="D119" s="56"/>
      <c r="E119" s="57"/>
      <c r="F119" s="57"/>
      <c r="G119" s="292"/>
      <c r="H119" s="296"/>
      <c r="I119" s="64"/>
      <c r="J119" s="270">
        <v>2223000</v>
      </c>
      <c r="K119" s="122"/>
      <c r="L119" s="99"/>
      <c r="M119" s="52"/>
      <c r="N119" s="52"/>
      <c r="O119" s="52"/>
      <c r="P119" s="52"/>
      <c r="Q119" s="63"/>
      <c r="R119" s="63"/>
      <c r="S119" s="242"/>
      <c r="T119" s="28"/>
      <c r="U119" s="29"/>
    </row>
    <row r="120" spans="1:21" x14ac:dyDescent="0.2">
      <c r="A120" s="131"/>
      <c r="B120" s="14"/>
      <c r="C120" s="115" t="s">
        <v>58</v>
      </c>
      <c r="D120" s="8"/>
      <c r="E120" s="10"/>
      <c r="F120" s="10"/>
      <c r="G120" s="10"/>
      <c r="H120" s="144">
        <f>H82</f>
        <v>250000000</v>
      </c>
      <c r="I120" s="110"/>
      <c r="J120" s="111">
        <f>SUM(J82:J119)</f>
        <v>203858000</v>
      </c>
      <c r="K120" s="113"/>
      <c r="L120" s="113"/>
      <c r="M120" s="112"/>
      <c r="N120" s="38"/>
      <c r="O120" s="112"/>
      <c r="P120" s="112"/>
      <c r="Q120" s="114" t="e">
        <f>SUM(#REF!)</f>
        <v>#REF!</v>
      </c>
      <c r="R120" s="114" t="e">
        <f>SUM(#REF!)</f>
        <v>#REF!</v>
      </c>
      <c r="S120" s="6"/>
    </row>
    <row r="121" spans="1:21" ht="15.75" customHeight="1" x14ac:dyDescent="0.25">
      <c r="B121" s="268"/>
      <c r="C121" s="267"/>
      <c r="D121" s="267"/>
      <c r="E121" s="267"/>
      <c r="F121" s="267"/>
      <c r="G121" s="267"/>
      <c r="H121" s="267"/>
      <c r="I121" s="267"/>
      <c r="J121" s="269" t="s">
        <v>191</v>
      </c>
      <c r="K121" s="267"/>
      <c r="L121" s="267"/>
      <c r="M121" s="267"/>
      <c r="N121" s="267"/>
      <c r="O121" s="267" t="s">
        <v>49</v>
      </c>
      <c r="P121" s="1"/>
      <c r="Q121" s="1"/>
      <c r="R121" s="1"/>
      <c r="S121" s="1"/>
    </row>
    <row r="122" spans="1:21" ht="15" x14ac:dyDescent="0.25">
      <c r="B122" s="269" t="s">
        <v>34</v>
      </c>
      <c r="C122" s="267"/>
      <c r="D122" s="267"/>
      <c r="E122" s="267"/>
      <c r="F122" s="267"/>
      <c r="G122" s="267"/>
      <c r="H122" s="267"/>
      <c r="I122" s="267"/>
      <c r="J122" s="269"/>
      <c r="K122" s="267"/>
      <c r="L122" s="267"/>
      <c r="M122" s="267"/>
      <c r="N122" s="267"/>
      <c r="O122" s="267"/>
      <c r="P122" s="1"/>
      <c r="Q122" s="1"/>
      <c r="R122" s="1"/>
      <c r="S122" s="1"/>
    </row>
    <row r="123" spans="1:21" ht="15" x14ac:dyDescent="0.25">
      <c r="B123" s="269" t="s">
        <v>35</v>
      </c>
      <c r="C123" s="267"/>
      <c r="D123" s="267"/>
      <c r="E123" s="267"/>
      <c r="F123" s="267"/>
      <c r="G123" s="267"/>
      <c r="H123" s="267"/>
      <c r="I123" s="267"/>
      <c r="J123" s="269" t="s">
        <v>30</v>
      </c>
      <c r="K123" s="267"/>
      <c r="L123" s="267"/>
      <c r="M123" s="267"/>
      <c r="N123" s="267"/>
      <c r="O123" s="267" t="s">
        <v>30</v>
      </c>
      <c r="P123" s="1"/>
      <c r="Q123" s="1"/>
      <c r="R123" s="1"/>
      <c r="S123" s="1"/>
    </row>
    <row r="124" spans="1:21" ht="15" x14ac:dyDescent="0.25">
      <c r="B124" s="269"/>
      <c r="C124" s="267"/>
      <c r="D124" s="267"/>
      <c r="E124" s="267"/>
      <c r="F124" s="267"/>
      <c r="G124" s="267"/>
      <c r="H124" s="267"/>
      <c r="I124" s="267"/>
      <c r="J124" s="269" t="s">
        <v>31</v>
      </c>
      <c r="K124" s="267"/>
      <c r="L124" s="267"/>
      <c r="M124" s="267"/>
      <c r="N124" s="267"/>
      <c r="O124" s="267" t="s">
        <v>31</v>
      </c>
      <c r="P124" s="1"/>
      <c r="Q124" s="1"/>
      <c r="R124" s="1"/>
      <c r="S124" s="1"/>
    </row>
    <row r="125" spans="1:21" ht="15" customHeight="1" x14ac:dyDescent="0.25">
      <c r="B125" s="269"/>
      <c r="C125" s="267"/>
      <c r="D125" s="267"/>
      <c r="E125" s="267"/>
      <c r="F125" s="267"/>
      <c r="G125" s="267"/>
      <c r="H125" s="267"/>
      <c r="I125" s="267"/>
      <c r="J125" s="269"/>
      <c r="K125" s="267"/>
      <c r="L125" s="267"/>
      <c r="M125" s="267"/>
      <c r="N125" s="267"/>
      <c r="O125" s="267"/>
      <c r="P125" s="1"/>
      <c r="Q125" s="1"/>
      <c r="R125" s="1"/>
      <c r="S125" s="1"/>
    </row>
    <row r="126" spans="1:21" ht="15" customHeight="1" x14ac:dyDescent="0.25">
      <c r="B126" s="269"/>
      <c r="C126" s="267"/>
      <c r="D126" s="267"/>
      <c r="E126" s="267"/>
      <c r="F126" s="267"/>
      <c r="G126" s="267"/>
      <c r="H126" s="267"/>
      <c r="I126" s="267"/>
      <c r="J126" s="269"/>
      <c r="K126" s="267"/>
      <c r="L126" s="267"/>
      <c r="M126" s="267"/>
      <c r="N126" s="267"/>
      <c r="O126" s="267"/>
      <c r="P126" s="1"/>
      <c r="Q126" s="1"/>
      <c r="R126" s="1"/>
      <c r="S126" s="1"/>
    </row>
    <row r="127" spans="1:21" ht="15" customHeight="1" x14ac:dyDescent="0.25">
      <c r="B127" s="269" t="s">
        <v>36</v>
      </c>
      <c r="C127" s="267"/>
      <c r="D127" s="267"/>
      <c r="E127" s="267"/>
      <c r="F127" s="267"/>
      <c r="G127" s="267"/>
      <c r="H127" s="267"/>
      <c r="I127" s="267"/>
      <c r="J127" s="269" t="s">
        <v>32</v>
      </c>
      <c r="K127" s="267"/>
      <c r="L127" s="267"/>
      <c r="M127" s="267"/>
      <c r="N127" s="267"/>
      <c r="O127" s="267" t="s">
        <v>32</v>
      </c>
      <c r="P127" s="1"/>
      <c r="Q127" s="1"/>
      <c r="R127" s="1"/>
      <c r="S127" s="1"/>
    </row>
    <row r="128" spans="1:21" ht="15" x14ac:dyDescent="0.25">
      <c r="B128" s="269" t="s">
        <v>37</v>
      </c>
      <c r="C128" s="267"/>
      <c r="D128" s="267"/>
      <c r="E128" s="267"/>
      <c r="F128" s="267"/>
      <c r="G128" s="267"/>
      <c r="H128" s="267"/>
      <c r="I128" s="267"/>
      <c r="J128" s="269" t="s">
        <v>33</v>
      </c>
      <c r="K128" s="267"/>
      <c r="L128" s="267"/>
      <c r="M128" s="267"/>
      <c r="N128" s="267"/>
      <c r="O128" s="267" t="s">
        <v>33</v>
      </c>
      <c r="P128" s="1"/>
      <c r="Q128" s="1"/>
      <c r="R128" s="1"/>
      <c r="S128" s="1"/>
    </row>
    <row r="129" spans="3:12" ht="15" customHeight="1" x14ac:dyDescent="0.2"/>
    <row r="130" spans="3:12" ht="15" customHeight="1" x14ac:dyDescent="0.2">
      <c r="L130" s="2" t="s">
        <v>30</v>
      </c>
    </row>
    <row r="131" spans="3:12" x14ac:dyDescent="0.2">
      <c r="L131" s="2" t="s">
        <v>31</v>
      </c>
    </row>
    <row r="135" spans="3:12" x14ac:dyDescent="0.2">
      <c r="L135" s="2" t="s">
        <v>32</v>
      </c>
    </row>
    <row r="136" spans="3:12" x14ac:dyDescent="0.2">
      <c r="L136" s="2" t="s">
        <v>33</v>
      </c>
    </row>
    <row r="137" spans="3:12" x14ac:dyDescent="0.2"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</sheetData>
  <mergeCells count="34">
    <mergeCell ref="H16:H19"/>
    <mergeCell ref="H22:H23"/>
    <mergeCell ref="H26:H28"/>
    <mergeCell ref="G26:G28"/>
    <mergeCell ref="G60:G61"/>
    <mergeCell ref="H60:H61"/>
    <mergeCell ref="C5:O5"/>
    <mergeCell ref="J2:J3"/>
    <mergeCell ref="K2:K3"/>
    <mergeCell ref="L2:L3"/>
    <mergeCell ref="M2:R2"/>
    <mergeCell ref="I2:I3"/>
    <mergeCell ref="S2:S3"/>
    <mergeCell ref="C63:S63"/>
    <mergeCell ref="C66:S66"/>
    <mergeCell ref="H82:H119"/>
    <mergeCell ref="G82:G119"/>
    <mergeCell ref="G22:G23"/>
    <mergeCell ref="G32:G45"/>
    <mergeCell ref="H32:H45"/>
    <mergeCell ref="H71:H72"/>
    <mergeCell ref="G71:G72"/>
    <mergeCell ref="G48:G53"/>
    <mergeCell ref="H48:H53"/>
    <mergeCell ref="H56:H57"/>
    <mergeCell ref="G56:G57"/>
    <mergeCell ref="C70:H70"/>
    <mergeCell ref="C74:H74"/>
    <mergeCell ref="B2:B3"/>
    <mergeCell ref="C2:C3"/>
    <mergeCell ref="D2:D3"/>
    <mergeCell ref="F2:F3"/>
    <mergeCell ref="H2:H3"/>
    <mergeCell ref="G2:G3"/>
  </mergeCells>
  <printOptions horizontalCentered="1"/>
  <pageMargins left="0.24" right="0.23" top="0.27" bottom="0.66" header="0.17" footer="0.2"/>
  <pageSetup paperSize="9" scale="65" orientation="portrait" horizontalDpi="400" verticalDpi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5</vt:i4>
      </vt:variant>
    </vt:vector>
  </HeadingPairs>
  <TitlesOfParts>
    <vt:vector size="8" baseType="lpstr">
      <vt:lpstr>Pembangunan Gedung</vt:lpstr>
      <vt:lpstr>Cleaning Services</vt:lpstr>
      <vt:lpstr>Laporan Akhir Tahun Rehab </vt:lpstr>
      <vt:lpstr>'Cleaning Services'!Print_Area</vt:lpstr>
      <vt:lpstr>'Laporan Akhir Tahun Rehab '!Print_Area</vt:lpstr>
      <vt:lpstr>'Pembangunan Gedung'!Print_Area</vt:lpstr>
      <vt:lpstr>'Laporan Akhir Tahun Rehab '!Print_Titles</vt:lpstr>
      <vt:lpstr>'Pembangunan Gedung'!Print_Titles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Konstruksi</dc:creator>
  <cp:lastModifiedBy>roni</cp:lastModifiedBy>
  <cp:lastPrinted>2020-01-08T07:27:15Z</cp:lastPrinted>
  <dcterms:created xsi:type="dcterms:W3CDTF">2016-04-08T03:30:00Z</dcterms:created>
  <dcterms:modified xsi:type="dcterms:W3CDTF">2020-01-08T07:27:47Z</dcterms:modified>
</cp:coreProperties>
</file>